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63080R\Dropbox\GRP78 Viruses 2020\Current Version\"/>
    </mc:Choice>
  </mc:AlternateContent>
  <bookViews>
    <workbookView xWindow="0" yWindow="0" windowWidth="25125" windowHeight="12300" firstSheet="5" activeTab="9"/>
  </bookViews>
  <sheets>
    <sheet name="Figure 1f" sheetId="1" r:id="rId1"/>
    <sheet name="Figure 2a" sheetId="2" r:id="rId2"/>
    <sheet name="Figure 2b" sheetId="3" r:id="rId3"/>
    <sheet name="Figure 2c" sheetId="4" r:id="rId4"/>
    <sheet name="Figure 2d" sheetId="5" r:id="rId5"/>
    <sheet name="Figure 3b" sheetId="6" r:id="rId6"/>
    <sheet name="Figure 3c" sheetId="7" r:id="rId7"/>
    <sheet name="Figure 3d" sheetId="8" r:id="rId8"/>
    <sheet name="Figure 3e" sheetId="9" r:id="rId9"/>
    <sheet name="Figure 3f" sheetId="10" r:id="rId10"/>
    <sheet name="Figure 4a" sheetId="11" r:id="rId11"/>
    <sheet name="Figure 4c" sheetId="12" r:id="rId12"/>
    <sheet name="Figure 4d" sheetId="13" r:id="rId13"/>
    <sheet name="Supp Fig 1b" sheetId="14" r:id="rId14"/>
    <sheet name="Supp Fig 1c" sheetId="15" r:id="rId15"/>
    <sheet name="Supp Fig 2c" sheetId="16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1" l="1"/>
  <c r="H6" i="11"/>
  <c r="H8" i="11"/>
  <c r="G4" i="11"/>
  <c r="G5" i="11"/>
  <c r="G6" i="11"/>
  <c r="G7" i="11"/>
  <c r="G8" i="11"/>
  <c r="G3" i="11"/>
  <c r="F4" i="11"/>
  <c r="F5" i="11"/>
  <c r="F6" i="11"/>
  <c r="F7" i="11"/>
  <c r="F8" i="11"/>
  <c r="F3" i="11"/>
  <c r="G5" i="16"/>
  <c r="F5" i="16"/>
  <c r="F4" i="16"/>
  <c r="E5" i="16"/>
  <c r="E4" i="16"/>
  <c r="G6" i="15"/>
  <c r="G5" i="15"/>
  <c r="F5" i="15"/>
  <c r="F6" i="15"/>
  <c r="F4" i="15"/>
  <c r="E5" i="15"/>
  <c r="E6" i="15"/>
  <c r="E4" i="15"/>
  <c r="H4" i="14"/>
  <c r="N18" i="14"/>
  <c r="N10" i="14"/>
  <c r="N13" i="14"/>
  <c r="N14" i="14"/>
  <c r="N17" i="14"/>
  <c r="E9" i="14"/>
  <c r="N9" i="14"/>
  <c r="G4" i="14"/>
  <c r="F4" i="14"/>
  <c r="G3" i="14"/>
  <c r="F3" i="14"/>
  <c r="F4" i="13"/>
  <c r="G9" i="13"/>
  <c r="F9" i="13"/>
  <c r="G8" i="13"/>
  <c r="F8" i="13"/>
  <c r="G7" i="13"/>
  <c r="F7" i="13"/>
  <c r="G6" i="13"/>
  <c r="F6" i="13"/>
  <c r="G5" i="13"/>
  <c r="F5" i="13"/>
  <c r="G4" i="13"/>
  <c r="G5" i="12"/>
  <c r="G6" i="12"/>
  <c r="G7" i="12"/>
  <c r="G8" i="12"/>
  <c r="G9" i="12"/>
  <c r="G4" i="12"/>
  <c r="F5" i="12"/>
  <c r="F6" i="12"/>
  <c r="F7" i="12"/>
  <c r="F8" i="12"/>
  <c r="F9" i="12"/>
  <c r="F4" i="12"/>
  <c r="E18" i="10"/>
  <c r="E17" i="10"/>
  <c r="E9" i="10"/>
  <c r="E16" i="10"/>
  <c r="E8" i="10"/>
  <c r="E15" i="10"/>
  <c r="E14" i="10"/>
  <c r="E13" i="10"/>
  <c r="E7" i="10"/>
  <c r="E6" i="10"/>
  <c r="E5" i="10"/>
  <c r="F6" i="9"/>
  <c r="F7" i="9"/>
  <c r="F8" i="9"/>
  <c r="F9" i="9"/>
  <c r="F10" i="9"/>
  <c r="F5" i="9"/>
  <c r="E6" i="9"/>
  <c r="E7" i="9"/>
  <c r="E8" i="9"/>
  <c r="E9" i="9"/>
  <c r="E10" i="9"/>
  <c r="E5" i="9"/>
  <c r="H4" i="6"/>
  <c r="G6" i="8"/>
  <c r="F6" i="8"/>
  <c r="F5" i="8"/>
  <c r="E6" i="8"/>
  <c r="E5" i="8"/>
  <c r="O10" i="14" l="1"/>
  <c r="C5" i="14" s="1"/>
  <c r="O18" i="14"/>
  <c r="E5" i="14" s="1"/>
  <c r="G5" i="14" s="1"/>
  <c r="O14" i="14"/>
  <c r="D5" i="14" s="1"/>
  <c r="H5" i="14" s="1"/>
  <c r="F5" i="14" l="1"/>
  <c r="M6" i="7" l="1"/>
  <c r="M7" i="7"/>
  <c r="M8" i="7"/>
  <c r="M9" i="7"/>
  <c r="M5" i="7"/>
  <c r="F6" i="7"/>
  <c r="F7" i="7"/>
  <c r="F8" i="7"/>
  <c r="F9" i="7"/>
  <c r="F5" i="7"/>
  <c r="L6" i="7"/>
  <c r="L7" i="7"/>
  <c r="L8" i="7"/>
  <c r="L9" i="7"/>
  <c r="L5" i="7"/>
  <c r="E6" i="7"/>
  <c r="E7" i="7"/>
  <c r="E8" i="7"/>
  <c r="E9" i="7"/>
  <c r="E5" i="7"/>
  <c r="F18" i="1"/>
  <c r="G4" i="6"/>
  <c r="G3" i="6"/>
  <c r="F4" i="6"/>
  <c r="F3" i="6"/>
  <c r="F4" i="5"/>
  <c r="E4" i="5"/>
  <c r="F8" i="5"/>
  <c r="E8" i="5"/>
  <c r="F9" i="5"/>
  <c r="F3" i="5"/>
  <c r="E9" i="5"/>
  <c r="E3" i="5"/>
  <c r="F13" i="2"/>
  <c r="F14" i="2"/>
  <c r="F15" i="2"/>
  <c r="F16" i="2"/>
  <c r="F17" i="2"/>
  <c r="F12" i="2"/>
  <c r="F8" i="2"/>
  <c r="F3" i="2"/>
  <c r="E5" i="2"/>
  <c r="E6" i="2"/>
  <c r="E7" i="2"/>
  <c r="E8" i="2"/>
  <c r="E4" i="2"/>
  <c r="E3" i="2"/>
  <c r="F6" i="2"/>
  <c r="F4" i="2"/>
  <c r="F7" i="2"/>
  <c r="F5" i="2"/>
  <c r="F17" i="3" l="1"/>
  <c r="F16" i="3"/>
  <c r="F15" i="3"/>
  <c r="F14" i="3"/>
  <c r="F13" i="3"/>
  <c r="F12" i="3"/>
  <c r="F4" i="3"/>
  <c r="F5" i="3"/>
  <c r="F6" i="3"/>
  <c r="F7" i="3"/>
  <c r="F8" i="3"/>
  <c r="F3" i="3"/>
  <c r="E4" i="1" l="1"/>
  <c r="E7" i="1"/>
  <c r="E10" i="1"/>
  <c r="E13" i="1"/>
  <c r="E17" i="1"/>
  <c r="C18" i="1" l="1"/>
  <c r="C17" i="1"/>
  <c r="B18" i="1"/>
  <c r="D18" i="1" s="1"/>
  <c r="B17" i="1"/>
  <c r="D17" i="1" l="1"/>
  <c r="E18" i="1" s="1"/>
  <c r="D14" i="1" l="1"/>
  <c r="D13" i="1"/>
  <c r="D11" i="1"/>
  <c r="E11" i="1" s="1"/>
  <c r="D10" i="1"/>
  <c r="D8" i="1"/>
  <c r="E8" i="1" s="1"/>
  <c r="D7" i="1"/>
  <c r="D5" i="1"/>
  <c r="C4" i="1"/>
  <c r="D4" i="1" s="1"/>
  <c r="E5" i="1" s="1"/>
  <c r="B4" i="1"/>
  <c r="E14" i="1" l="1"/>
</calcChain>
</file>

<file path=xl/sharedStrings.xml><?xml version="1.0" encoding="utf-8"?>
<sst xmlns="http://schemas.openxmlformats.org/spreadsheetml/2006/main" count="349" uniqueCount="70">
  <si>
    <t>Repeat 1</t>
  </si>
  <si>
    <t>Mock</t>
  </si>
  <si>
    <t>MOI 5</t>
  </si>
  <si>
    <t>Relative</t>
  </si>
  <si>
    <t>Relative GRP78 expression</t>
  </si>
  <si>
    <t>Actin</t>
  </si>
  <si>
    <t>GRP78</t>
  </si>
  <si>
    <t>Repeat 2</t>
  </si>
  <si>
    <t>Repeat 3</t>
  </si>
  <si>
    <t>Repeat 4</t>
  </si>
  <si>
    <t>Densitometry</t>
  </si>
  <si>
    <t xml:space="preserve">Cell viability </t>
  </si>
  <si>
    <t>NLuc activity</t>
  </si>
  <si>
    <t>Average</t>
  </si>
  <si>
    <t>Std</t>
  </si>
  <si>
    <t>Ttest</t>
  </si>
  <si>
    <r>
      <t>Conc (</t>
    </r>
    <r>
      <rPr>
        <sz val="11"/>
        <color theme="1"/>
        <rFont val="Calibri"/>
        <family val="2"/>
      </rPr>
      <t>μM)</t>
    </r>
  </si>
  <si>
    <t>Relative GRP78 signal was calculated between Mock and Inf cells, and normalised to the Relative actin signal in the same samples</t>
  </si>
  <si>
    <t>DMSO</t>
  </si>
  <si>
    <t>EGCG</t>
  </si>
  <si>
    <t>1hr post</t>
  </si>
  <si>
    <t>4hr post</t>
  </si>
  <si>
    <t>ttest</t>
  </si>
  <si>
    <t>Throughout</t>
  </si>
  <si>
    <t>Normalised</t>
  </si>
  <si>
    <t>EGCG treatments normalised to relevant DMSO controls</t>
  </si>
  <si>
    <t>SEM</t>
  </si>
  <si>
    <t xml:space="preserve"> - values are normalised to the 0 uM control, and averages are shown +/- the standard error of the mean</t>
  </si>
  <si>
    <t>DMSO treated virus</t>
  </si>
  <si>
    <t>EGCG treated virus</t>
  </si>
  <si>
    <t>Normalised values averaged, and SEM is shown</t>
  </si>
  <si>
    <t>DMSO treated cells</t>
  </si>
  <si>
    <t>EGCG treated cells</t>
  </si>
  <si>
    <t>siN</t>
  </si>
  <si>
    <t>siG</t>
  </si>
  <si>
    <t>P value</t>
  </si>
  <si>
    <t>Relative densitometry of GRP78 following siG treatment</t>
  </si>
  <si>
    <t>Densitometry readings</t>
  </si>
  <si>
    <t>Time (hr)</t>
  </si>
  <si>
    <t>Normalised qPCR data comparing relative ZIKV copy number over a 24 hr infection</t>
  </si>
  <si>
    <t xml:space="preserve">Zika virus titre following GRP78 depletion </t>
  </si>
  <si>
    <t>shows pfu/ml</t>
  </si>
  <si>
    <t>siN S</t>
  </si>
  <si>
    <t>siG S</t>
  </si>
  <si>
    <t>siN C</t>
  </si>
  <si>
    <t>siG C</t>
  </si>
  <si>
    <t>f/t siN S</t>
  </si>
  <si>
    <t>f/t siG S</t>
  </si>
  <si>
    <t>Zika titre (pfu) following various treatments as outlined in the manuscript</t>
  </si>
  <si>
    <t>The ratio in titre change of supernatant virus (siN vs siG S) compared with intracellular virus (siN vs siG C) from figure 3e</t>
  </si>
  <si>
    <t>siN vs siG S</t>
  </si>
  <si>
    <t>Fold Change</t>
  </si>
  <si>
    <t xml:space="preserve">siG C </t>
  </si>
  <si>
    <t xml:space="preserve">siN C </t>
  </si>
  <si>
    <t>pfu/ml</t>
  </si>
  <si>
    <t>siN Trans</t>
  </si>
  <si>
    <t>siN Inf</t>
  </si>
  <si>
    <t>siN Both</t>
  </si>
  <si>
    <t>siG Trans</t>
  </si>
  <si>
    <t>siG Inf</t>
  </si>
  <si>
    <t>siG Both</t>
  </si>
  <si>
    <t>Relative nanoluc luciferase readings</t>
  </si>
  <si>
    <t>Relative firefly luciferase readings</t>
  </si>
  <si>
    <t>siG #2</t>
  </si>
  <si>
    <t>Relative densitometry of GRP78 following siG treatment, that data for siG is identical to that displayed in figure 3b, to provide a comparison to the addition of the data for siG #2. As such, the GRP78 readings for siG #2 are normalised to the same siN readings from the same gels</t>
  </si>
  <si>
    <t>Virus luciferase readings following GRP78 depletion</t>
  </si>
  <si>
    <t>Relative ZIKV copy number following virus entry into siN or siG treated cells</t>
  </si>
  <si>
    <t>The average relative expression was plotted +/- standard error of the mean</t>
  </si>
  <si>
    <t>P Value</t>
  </si>
  <si>
    <t>Relative ZIKV nanoluc readings following siN or siG treatment at either 16,24, or 48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</si>
</sst>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0" xfId="0" applyFill="1" applyBorder="1"/>
    <xf numFmtId="11" fontId="0" fillId="0" borderId="0" xfId="0" applyNumberForma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" fillId="0" borderId="11" xfId="0" applyFont="1" applyBorder="1"/>
    <xf numFmtId="11" fontId="0" fillId="0" borderId="33" xfId="0" applyNumberFormat="1" applyBorder="1"/>
    <xf numFmtId="11" fontId="0" fillId="0" borderId="19" xfId="0" applyNumberFormat="1" applyBorder="1"/>
    <xf numFmtId="0" fontId="1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17" xfId="0" applyFill="1" applyBorder="1" applyAlignment="1">
      <alignment horizontal="center"/>
    </xf>
    <xf numFmtId="0" fontId="0" fillId="2" borderId="22" xfId="0" applyFill="1" applyBorder="1"/>
    <xf numFmtId="0" fontId="0" fillId="0" borderId="39" xfId="0" applyBorder="1"/>
    <xf numFmtId="0" fontId="0" fillId="2" borderId="40" xfId="0" applyFill="1" applyBorder="1"/>
    <xf numFmtId="0" fontId="0" fillId="0" borderId="41" xfId="0" applyBorder="1"/>
    <xf numFmtId="0" fontId="3" fillId="0" borderId="8" xfId="0" applyFont="1" applyBorder="1"/>
    <xf numFmtId="0" fontId="3" fillId="0" borderId="0" xfId="0" applyFont="1" applyBorder="1"/>
    <xf numFmtId="0" fontId="3" fillId="0" borderId="38" xfId="0" applyFont="1" applyBorder="1"/>
    <xf numFmtId="0" fontId="3" fillId="0" borderId="6" xfId="0" applyFont="1" applyBorder="1"/>
    <xf numFmtId="0" fontId="0" fillId="0" borderId="0" xfId="0" applyFill="1" applyBorder="1"/>
    <xf numFmtId="0" fontId="1" fillId="0" borderId="2" xfId="0" applyFont="1" applyBorder="1"/>
    <xf numFmtId="0" fontId="1" fillId="0" borderId="9" xfId="0" applyFont="1" applyBorder="1"/>
    <xf numFmtId="0" fontId="0" fillId="0" borderId="2" xfId="0" applyFill="1" applyBorder="1"/>
    <xf numFmtId="0" fontId="4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1" fillId="0" borderId="3" xfId="0" applyFont="1" applyBorder="1"/>
    <xf numFmtId="0" fontId="1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0" fillId="0" borderId="0" xfId="0" applyNumberFormat="1" applyBorder="1"/>
    <xf numFmtId="0" fontId="0" fillId="0" borderId="0" xfId="0" applyBorder="1" applyAlignment="1">
      <alignment horizontal="center"/>
    </xf>
    <xf numFmtId="0" fontId="0" fillId="2" borderId="25" xfId="0" applyFill="1" applyBorder="1"/>
    <xf numFmtId="0" fontId="1" fillId="2" borderId="37" xfId="0" applyFont="1" applyFill="1" applyBorder="1"/>
    <xf numFmtId="0" fontId="3" fillId="2" borderId="26" xfId="0" applyFont="1" applyFill="1" applyBorder="1"/>
    <xf numFmtId="0" fontId="1" fillId="2" borderId="39" xfId="0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2" borderId="26" xfId="0" applyFont="1" applyFill="1" applyBorder="1"/>
    <xf numFmtId="0" fontId="5" fillId="2" borderId="27" xfId="0" applyFont="1" applyFill="1" applyBorder="1"/>
    <xf numFmtId="0" fontId="5" fillId="0" borderId="0" xfId="0" applyFont="1" applyFill="1" applyBorder="1"/>
    <xf numFmtId="0" fontId="0" fillId="2" borderId="43" xfId="0" applyFill="1" applyBorder="1"/>
    <xf numFmtId="0" fontId="4" fillId="2" borderId="25" xfId="0" applyFont="1" applyFill="1" applyBorder="1"/>
    <xf numFmtId="0" fontId="1" fillId="2" borderId="28" xfId="0" applyFont="1" applyFill="1" applyBorder="1"/>
    <xf numFmtId="0" fontId="0" fillId="0" borderId="0" xfId="0" applyNumberFormat="1" applyFill="1" applyBorder="1"/>
    <xf numFmtId="0" fontId="0" fillId="0" borderId="38" xfId="0" applyBorder="1"/>
    <xf numFmtId="0" fontId="0" fillId="2" borderId="37" xfId="0" applyFill="1" applyBorder="1"/>
    <xf numFmtId="0" fontId="0" fillId="0" borderId="42" xfId="0" applyBorder="1"/>
    <xf numFmtId="0" fontId="0" fillId="2" borderId="10" xfId="0" applyFill="1" applyBorder="1"/>
    <xf numFmtId="0" fontId="0" fillId="0" borderId="43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C2" sqref="C2"/>
    </sheetView>
  </sheetViews>
  <sheetFormatPr defaultRowHeight="15" x14ac:dyDescent="0.25"/>
  <cols>
    <col min="5" max="5" width="24.85546875" bestFit="1" customWidth="1"/>
  </cols>
  <sheetData>
    <row r="1" spans="1:6" x14ac:dyDescent="0.25">
      <c r="A1" t="s">
        <v>10</v>
      </c>
      <c r="C1" t="s">
        <v>17</v>
      </c>
    </row>
    <row r="2" spans="1:6" ht="15.75" thickBot="1" x14ac:dyDescent="0.3">
      <c r="C2" t="s">
        <v>67</v>
      </c>
    </row>
    <row r="3" spans="1:6" x14ac:dyDescent="0.25">
      <c r="A3" s="24" t="s">
        <v>0</v>
      </c>
      <c r="B3" s="12" t="s">
        <v>1</v>
      </c>
      <c r="C3" s="13" t="s">
        <v>2</v>
      </c>
      <c r="D3" s="14" t="s">
        <v>3</v>
      </c>
      <c r="E3" s="15" t="s">
        <v>4</v>
      </c>
    </row>
    <row r="4" spans="1:6" x14ac:dyDescent="0.25">
      <c r="A4" s="16" t="s">
        <v>5</v>
      </c>
      <c r="B4" s="4">
        <f>29200</f>
        <v>29200</v>
      </c>
      <c r="C4" s="5">
        <f>21100</f>
        <v>21100</v>
      </c>
      <c r="D4" s="3">
        <f>C4/B4</f>
        <v>0.7226027397260274</v>
      </c>
      <c r="E4" s="17">
        <f>D4/D4</f>
        <v>1</v>
      </c>
    </row>
    <row r="5" spans="1:6" ht="15.75" thickBot="1" x14ac:dyDescent="0.3">
      <c r="A5" s="18" t="s">
        <v>6</v>
      </c>
      <c r="B5" s="19">
        <v>8380</v>
      </c>
      <c r="C5" s="20">
        <v>8100</v>
      </c>
      <c r="D5" s="21">
        <f>C5/B5</f>
        <v>0.96658711217183768</v>
      </c>
      <c r="E5" s="22">
        <f>D5/D4</f>
        <v>1.3376466196880408</v>
      </c>
    </row>
    <row r="6" spans="1:6" x14ac:dyDescent="0.25">
      <c r="A6" s="24" t="s">
        <v>7</v>
      </c>
      <c r="B6" s="12" t="s">
        <v>1</v>
      </c>
      <c r="C6" s="13" t="s">
        <v>2</v>
      </c>
      <c r="D6" s="14" t="s">
        <v>3</v>
      </c>
      <c r="E6" s="15" t="s">
        <v>4</v>
      </c>
    </row>
    <row r="7" spans="1:6" x14ac:dyDescent="0.25">
      <c r="A7" s="16" t="s">
        <v>5</v>
      </c>
      <c r="B7" s="4">
        <v>95600</v>
      </c>
      <c r="C7" s="4">
        <v>67700</v>
      </c>
      <c r="D7" s="3">
        <f>C7/B7</f>
        <v>0.70815899581589958</v>
      </c>
      <c r="E7" s="17">
        <f>D7/D7</f>
        <v>1</v>
      </c>
    </row>
    <row r="8" spans="1:6" ht="15.75" thickBot="1" x14ac:dyDescent="0.3">
      <c r="A8" s="18" t="s">
        <v>6</v>
      </c>
      <c r="B8" s="19">
        <v>31600</v>
      </c>
      <c r="C8" s="19">
        <v>43000</v>
      </c>
      <c r="D8" s="21">
        <f>C8/B8</f>
        <v>1.360759493670886</v>
      </c>
      <c r="E8" s="22">
        <f>D8/D7</f>
        <v>1.9215451638838508</v>
      </c>
    </row>
    <row r="9" spans="1:6" x14ac:dyDescent="0.25">
      <c r="A9" s="24" t="s">
        <v>8</v>
      </c>
      <c r="B9" s="12" t="s">
        <v>1</v>
      </c>
      <c r="C9" s="13" t="s">
        <v>2</v>
      </c>
      <c r="D9" s="14" t="s">
        <v>3</v>
      </c>
      <c r="E9" s="15" t="s">
        <v>4</v>
      </c>
    </row>
    <row r="10" spans="1:6" x14ac:dyDescent="0.25">
      <c r="A10" s="16" t="s">
        <v>5</v>
      </c>
      <c r="B10" s="9">
        <v>190000</v>
      </c>
      <c r="C10" s="5">
        <v>151000</v>
      </c>
      <c r="D10" s="3">
        <f>C10/B10</f>
        <v>0.79473684210526319</v>
      </c>
      <c r="E10" s="17">
        <f>D10/D10</f>
        <v>1</v>
      </c>
    </row>
    <row r="11" spans="1:6" ht="15.75" thickBot="1" x14ac:dyDescent="0.3">
      <c r="A11" s="18" t="s">
        <v>6</v>
      </c>
      <c r="B11" s="25">
        <v>61800</v>
      </c>
      <c r="C11" s="20">
        <v>80700</v>
      </c>
      <c r="D11" s="21">
        <f>C11/B11</f>
        <v>1.3058252427184467</v>
      </c>
      <c r="E11" s="22">
        <f>D11/D10</f>
        <v>1.6430913650099659</v>
      </c>
    </row>
    <row r="12" spans="1:6" x14ac:dyDescent="0.25">
      <c r="A12" s="24" t="s">
        <v>9</v>
      </c>
      <c r="B12" s="12" t="s">
        <v>1</v>
      </c>
      <c r="C12" s="13" t="s">
        <v>2</v>
      </c>
      <c r="D12" s="14" t="s">
        <v>3</v>
      </c>
      <c r="E12" s="15" t="s">
        <v>4</v>
      </c>
    </row>
    <row r="13" spans="1:6" x14ac:dyDescent="0.25">
      <c r="A13" s="16" t="s">
        <v>5</v>
      </c>
      <c r="B13" s="4">
        <v>95500</v>
      </c>
      <c r="C13" s="4">
        <v>75500</v>
      </c>
      <c r="D13" s="3">
        <f>C13/B13</f>
        <v>0.79057591623036649</v>
      </c>
      <c r="E13" s="17">
        <f>D13/D13</f>
        <v>1</v>
      </c>
    </row>
    <row r="14" spans="1:6" ht="15.75" thickBot="1" x14ac:dyDescent="0.3">
      <c r="A14" s="18" t="s">
        <v>6</v>
      </c>
      <c r="B14" s="19">
        <v>13800</v>
      </c>
      <c r="C14" s="19">
        <v>22400</v>
      </c>
      <c r="D14" s="21">
        <f>C14/B14</f>
        <v>1.6231884057971016</v>
      </c>
      <c r="E14" s="22">
        <f>D14/D13</f>
        <v>2.0531720894519627</v>
      </c>
    </row>
    <row r="15" spans="1:6" ht="15.75" thickBot="1" x14ac:dyDescent="0.3"/>
    <row r="16" spans="1:6" ht="15.75" thickBot="1" x14ac:dyDescent="0.3">
      <c r="A16" s="28" t="s">
        <v>13</v>
      </c>
      <c r="B16" s="29" t="s">
        <v>1</v>
      </c>
      <c r="C16" s="30" t="s">
        <v>2</v>
      </c>
      <c r="D16" s="31" t="s">
        <v>3</v>
      </c>
      <c r="E16" s="32" t="s">
        <v>4</v>
      </c>
      <c r="F16" s="33" t="s">
        <v>26</v>
      </c>
    </row>
    <row r="17" spans="1:6" x14ac:dyDescent="0.25">
      <c r="A17" s="16" t="s">
        <v>5</v>
      </c>
      <c r="B17" s="4">
        <f>AVERAGE(B4,B7,B10,B13)</f>
        <v>102575</v>
      </c>
      <c r="C17" s="5">
        <f>AVERAGE(C4,C7,C10,C13)</f>
        <v>78825</v>
      </c>
      <c r="D17" s="3">
        <f>C17/B17</f>
        <v>0.76846210090177913</v>
      </c>
      <c r="E17" s="45">
        <f>D17/D17</f>
        <v>1</v>
      </c>
      <c r="F17" s="26"/>
    </row>
    <row r="18" spans="1:6" ht="15.75" thickBot="1" x14ac:dyDescent="0.3">
      <c r="A18" s="18" t="s">
        <v>6</v>
      </c>
      <c r="B18" s="19">
        <f>AVERAGE(B5,B8,B11,B14)</f>
        <v>28895</v>
      </c>
      <c r="C18" s="20">
        <f>AVERAGE(C5,C8,C11,C14)</f>
        <v>38550</v>
      </c>
      <c r="D18" s="21">
        <f>C18/B18</f>
        <v>1.3341408548191729</v>
      </c>
      <c r="E18" s="46">
        <f>D18/D17</f>
        <v>1.736117959823364</v>
      </c>
      <c r="F18" s="27">
        <f>(_xlfn.STDEV.P(E5,E8,E11,E14)/SQRT(4))</f>
        <v>0.13745675833923343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15" sqref="Q15"/>
    </sheetView>
  </sheetViews>
  <sheetFormatPr defaultRowHeight="15" x14ac:dyDescent="0.25"/>
  <cols>
    <col min="1" max="1" width="8" customWidth="1"/>
    <col min="2" max="2" width="11.28515625" bestFit="1" customWidth="1"/>
    <col min="3" max="3" width="10.7109375" bestFit="1" customWidth="1"/>
    <col min="4" max="4" width="11.28515625" bestFit="1" customWidth="1"/>
    <col min="8" max="8" width="11.28515625" bestFit="1" customWidth="1"/>
  </cols>
  <sheetData>
    <row r="1" spans="1:10" x14ac:dyDescent="0.25">
      <c r="A1" t="s">
        <v>49</v>
      </c>
    </row>
    <row r="3" spans="1:10" x14ac:dyDescent="0.25">
      <c r="A3" t="s">
        <v>54</v>
      </c>
      <c r="B3" t="s">
        <v>50</v>
      </c>
    </row>
    <row r="4" spans="1:10" x14ac:dyDescent="0.25">
      <c r="A4" s="72"/>
      <c r="D4" s="72"/>
      <c r="E4" s="75" t="s">
        <v>51</v>
      </c>
      <c r="F4" s="75"/>
    </row>
    <row r="5" spans="1:10" x14ac:dyDescent="0.25">
      <c r="A5" s="72"/>
      <c r="B5" t="s">
        <v>0</v>
      </c>
      <c r="C5" s="60">
        <v>1200000</v>
      </c>
      <c r="D5" s="60">
        <v>100000</v>
      </c>
      <c r="E5">
        <f>C5/D5</f>
        <v>12</v>
      </c>
    </row>
    <row r="6" spans="1:10" x14ac:dyDescent="0.25">
      <c r="B6" t="s">
        <v>7</v>
      </c>
      <c r="C6" s="60">
        <v>140000</v>
      </c>
      <c r="D6" s="60">
        <v>50000</v>
      </c>
      <c r="E6">
        <f>C6/D6</f>
        <v>2.8</v>
      </c>
    </row>
    <row r="7" spans="1:10" ht="15.75" thickBot="1" x14ac:dyDescent="0.3">
      <c r="A7" s="72"/>
      <c r="B7" t="s">
        <v>8</v>
      </c>
      <c r="C7" s="60">
        <v>900000</v>
      </c>
      <c r="D7" s="60">
        <v>80000</v>
      </c>
      <c r="E7">
        <f>C7/D7</f>
        <v>11.25</v>
      </c>
    </row>
    <row r="8" spans="1:10" ht="15.75" thickBot="1" x14ac:dyDescent="0.3">
      <c r="A8" s="72"/>
      <c r="D8" s="78" t="s">
        <v>13</v>
      </c>
      <c r="E8" s="76">
        <f>AVERAGE(E5:E7)</f>
        <v>8.6833333333333336</v>
      </c>
    </row>
    <row r="9" spans="1:10" x14ac:dyDescent="0.25">
      <c r="A9" s="54"/>
      <c r="D9" t="s">
        <v>26</v>
      </c>
      <c r="E9" s="60">
        <f>(_xlfn.STDEV.P(E5:E7)/SQRT(COUNT(E5:E7)))</f>
        <v>2.4083573624329895</v>
      </c>
      <c r="F9" s="60"/>
    </row>
    <row r="10" spans="1:10" x14ac:dyDescent="0.25">
      <c r="F10" s="60"/>
    </row>
    <row r="12" spans="1:10" x14ac:dyDescent="0.25">
      <c r="A12" t="s">
        <v>54</v>
      </c>
      <c r="C12" t="s">
        <v>53</v>
      </c>
      <c r="D12" t="s">
        <v>52</v>
      </c>
      <c r="E12" t="s">
        <v>51</v>
      </c>
      <c r="G12" s="54"/>
      <c r="H12" s="54"/>
      <c r="I12" s="54"/>
      <c r="J12" s="54"/>
    </row>
    <row r="13" spans="1:10" x14ac:dyDescent="0.25">
      <c r="A13" s="75"/>
      <c r="B13" t="s">
        <v>0</v>
      </c>
      <c r="C13" s="60">
        <v>150000</v>
      </c>
      <c r="D13" s="60">
        <v>18000</v>
      </c>
      <c r="E13">
        <f>C13/D13</f>
        <v>8.3333333333333339</v>
      </c>
      <c r="G13" s="75"/>
      <c r="H13" s="75"/>
      <c r="I13" s="75"/>
      <c r="J13" s="75"/>
    </row>
    <row r="14" spans="1:10" x14ac:dyDescent="0.25">
      <c r="B14" t="s">
        <v>7</v>
      </c>
      <c r="C14" s="60">
        <v>50000</v>
      </c>
      <c r="D14" s="60">
        <v>17000</v>
      </c>
      <c r="E14">
        <f>C14/D14</f>
        <v>2.9411764705882355</v>
      </c>
      <c r="G14" s="75"/>
      <c r="H14" s="54"/>
      <c r="I14" s="54"/>
      <c r="J14" s="54"/>
    </row>
    <row r="15" spans="1:10" ht="15.75" thickBot="1" x14ac:dyDescent="0.3">
      <c r="B15" t="s">
        <v>8</v>
      </c>
      <c r="C15" s="60">
        <v>190000</v>
      </c>
      <c r="D15" s="60">
        <v>22500</v>
      </c>
      <c r="E15">
        <f>C15/D15</f>
        <v>8.4444444444444446</v>
      </c>
    </row>
    <row r="16" spans="1:10" ht="15.75" thickBot="1" x14ac:dyDescent="0.3">
      <c r="D16" s="78" t="s">
        <v>13</v>
      </c>
      <c r="E16" s="76">
        <f>AVERAGE(E13:E15)</f>
        <v>6.5729847494553377</v>
      </c>
    </row>
    <row r="17" spans="4:10" x14ac:dyDescent="0.25">
      <c r="D17" t="s">
        <v>26</v>
      </c>
      <c r="E17" s="60">
        <f>(_xlfn.STDEV.P(E13:E15)/SQRT(COUNT(E13:E15)))</f>
        <v>1.4829107975411675</v>
      </c>
    </row>
    <row r="18" spans="4:10" x14ac:dyDescent="0.25">
      <c r="D18" t="s">
        <v>35</v>
      </c>
      <c r="E18">
        <f>TTEST(E5:E7,E13:E15,2,2)</f>
        <v>0.57527495513645466</v>
      </c>
    </row>
    <row r="19" spans="4:10" x14ac:dyDescent="0.25">
      <c r="G19" s="60"/>
      <c r="H19" s="60"/>
      <c r="I19" s="60"/>
      <c r="J19" s="60"/>
    </row>
    <row r="20" spans="4:10" x14ac:dyDescent="0.25">
      <c r="G20" s="60"/>
      <c r="H20" s="60"/>
      <c r="I20" s="60"/>
      <c r="J20" s="6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B36" sqref="B36"/>
    </sheetView>
  </sheetViews>
  <sheetFormatPr defaultRowHeight="15" x14ac:dyDescent="0.25"/>
  <cols>
    <col min="8" max="8" width="12.42578125" bestFit="1" customWidth="1"/>
  </cols>
  <sheetData>
    <row r="1" spans="1:15" ht="15.75" thickBot="1" x14ac:dyDescent="0.3">
      <c r="A1" t="s">
        <v>69</v>
      </c>
    </row>
    <row r="2" spans="1:15" ht="15.75" thickBot="1" x14ac:dyDescent="0.3">
      <c r="A2" s="85"/>
      <c r="B2" s="82"/>
      <c r="C2" s="82" t="s">
        <v>0</v>
      </c>
      <c r="D2" s="82" t="s">
        <v>7</v>
      </c>
      <c r="E2" s="82" t="s">
        <v>8</v>
      </c>
      <c r="F2" s="83" t="s">
        <v>13</v>
      </c>
      <c r="G2" s="84" t="s">
        <v>26</v>
      </c>
    </row>
    <row r="3" spans="1:15" x14ac:dyDescent="0.25">
      <c r="A3" s="26" t="s">
        <v>33</v>
      </c>
      <c r="B3">
        <v>16</v>
      </c>
      <c r="C3">
        <v>1</v>
      </c>
      <c r="D3">
        <v>1</v>
      </c>
      <c r="E3">
        <v>1</v>
      </c>
      <c r="F3" s="43">
        <f>AVERAGE(C3:E3)</f>
        <v>1</v>
      </c>
      <c r="G3">
        <f>(_xlfn.STDEV.P(C3:E3)/SQRT(COUNT(C3:E3)))</f>
        <v>0</v>
      </c>
    </row>
    <row r="4" spans="1:15" x14ac:dyDescent="0.25">
      <c r="A4" s="26" t="s">
        <v>34</v>
      </c>
      <c r="B4">
        <v>16</v>
      </c>
      <c r="C4" s="60">
        <v>0.165493</v>
      </c>
      <c r="D4" s="60">
        <v>0.26811600000000002</v>
      </c>
      <c r="E4" s="60">
        <v>0.21790399999999999</v>
      </c>
      <c r="F4" s="43">
        <f t="shared" ref="F4:F8" si="0">AVERAGE(C4:E4)</f>
        <v>0.217171</v>
      </c>
      <c r="G4">
        <f t="shared" ref="G4:G8" si="1">(_xlfn.STDEV.P(C4:E4)/SQRT(COUNT(C4:E4)))</f>
        <v>2.4190324048171709E-2</v>
      </c>
      <c r="H4">
        <f>TTEST(C4:E4,C3:E3,2,3)</f>
        <v>1.4292525243475725E-3</v>
      </c>
    </row>
    <row r="5" spans="1:15" x14ac:dyDescent="0.25">
      <c r="A5" s="26" t="s">
        <v>33</v>
      </c>
      <c r="B5">
        <v>24</v>
      </c>
      <c r="C5">
        <v>1</v>
      </c>
      <c r="D5">
        <v>1</v>
      </c>
      <c r="E5">
        <v>1</v>
      </c>
      <c r="F5" s="43">
        <f t="shared" si="0"/>
        <v>1</v>
      </c>
      <c r="G5">
        <f t="shared" si="1"/>
        <v>0</v>
      </c>
    </row>
    <row r="6" spans="1:15" x14ac:dyDescent="0.25">
      <c r="A6" s="26" t="s">
        <v>34</v>
      </c>
      <c r="B6">
        <v>24</v>
      </c>
      <c r="C6" s="60">
        <v>0.1618</v>
      </c>
      <c r="D6" s="60">
        <v>0.24258199999999999</v>
      </c>
      <c r="E6" s="60">
        <v>0.200324</v>
      </c>
      <c r="F6" s="43">
        <f t="shared" si="0"/>
        <v>0.20156866666666665</v>
      </c>
      <c r="G6">
        <f t="shared" si="1"/>
        <v>1.9047279055219551E-2</v>
      </c>
      <c r="H6" s="60">
        <f>TTEST(C6:E6,C5:E5,2,3)</f>
        <v>8.5256270959577977E-4</v>
      </c>
      <c r="I6" s="60"/>
      <c r="M6" s="60"/>
      <c r="N6" s="60"/>
      <c r="O6" s="60"/>
    </row>
    <row r="7" spans="1:15" x14ac:dyDescent="0.25">
      <c r="A7" s="26" t="s">
        <v>33</v>
      </c>
      <c r="B7">
        <v>48</v>
      </c>
      <c r="C7">
        <v>1</v>
      </c>
      <c r="D7">
        <v>1</v>
      </c>
      <c r="E7">
        <v>1</v>
      </c>
      <c r="F7" s="43">
        <f t="shared" si="0"/>
        <v>1</v>
      </c>
      <c r="G7">
        <f t="shared" si="1"/>
        <v>0</v>
      </c>
    </row>
    <row r="8" spans="1:15" ht="15.75" thickBot="1" x14ac:dyDescent="0.3">
      <c r="A8" s="27" t="s">
        <v>34</v>
      </c>
      <c r="B8">
        <v>48</v>
      </c>
      <c r="C8" s="60">
        <v>0.21179999999999999</v>
      </c>
      <c r="D8" s="60">
        <v>0.19</v>
      </c>
      <c r="E8" s="60">
        <v>0.04</v>
      </c>
      <c r="F8" s="44">
        <f t="shared" si="0"/>
        <v>0.14726666666666666</v>
      </c>
      <c r="G8">
        <f t="shared" si="1"/>
        <v>4.4091856978946263E-2</v>
      </c>
      <c r="H8">
        <f>TTEST(C8:E8,C7:E7,2,3)</f>
        <v>3.986379213202362E-3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9" sqref="A29"/>
    </sheetView>
  </sheetViews>
  <sheetFormatPr defaultRowHeight="15" x14ac:dyDescent="0.25"/>
  <cols>
    <col min="6" max="7" width="12" bestFit="1" customWidth="1"/>
  </cols>
  <sheetData>
    <row r="1" spans="1:7" x14ac:dyDescent="0.25">
      <c r="A1" t="s">
        <v>61</v>
      </c>
    </row>
    <row r="2" spans="1:7" ht="15.75" thickBot="1" x14ac:dyDescent="0.3"/>
    <row r="3" spans="1:7" x14ac:dyDescent="0.25">
      <c r="C3" t="s">
        <v>0</v>
      </c>
      <c r="D3" t="s">
        <v>7</v>
      </c>
      <c r="E3" t="s">
        <v>8</v>
      </c>
      <c r="F3" s="67" t="s">
        <v>13</v>
      </c>
      <c r="G3" t="s">
        <v>26</v>
      </c>
    </row>
    <row r="4" spans="1:7" x14ac:dyDescent="0.25">
      <c r="B4" s="72" t="s">
        <v>55</v>
      </c>
      <c r="C4" s="60">
        <v>7.1000000000000005E-5</v>
      </c>
      <c r="D4" s="60">
        <v>1.0000000000000001E-5</v>
      </c>
      <c r="E4" s="60">
        <v>3.4999999999999997E-5</v>
      </c>
      <c r="F4" s="43">
        <f>AVERAGE(C4:E4)</f>
        <v>3.8666666666666667E-5</v>
      </c>
      <c r="G4">
        <f>(_xlfn.STDEV.P(C4:E4)/SQRT(COUNT(C4:E4)))</f>
        <v>1.4455551285335437E-5</v>
      </c>
    </row>
    <row r="5" spans="1:7" x14ac:dyDescent="0.25">
      <c r="B5" s="72" t="s">
        <v>56</v>
      </c>
      <c r="C5" s="60">
        <v>1</v>
      </c>
      <c r="D5" s="60">
        <v>1</v>
      </c>
      <c r="E5" s="60">
        <v>1</v>
      </c>
      <c r="F5" s="43">
        <f t="shared" ref="F5:F9" si="0">AVERAGE(C5:E5)</f>
        <v>1</v>
      </c>
      <c r="G5">
        <f t="shared" ref="G5:G9" si="1">(_xlfn.STDEV.P(C5:E5)/SQRT(COUNT(C5:E5)))</f>
        <v>0</v>
      </c>
    </row>
    <row r="6" spans="1:7" x14ac:dyDescent="0.25">
      <c r="B6" s="72" t="s">
        <v>57</v>
      </c>
      <c r="C6" s="60">
        <v>1.0180169999999999</v>
      </c>
      <c r="D6" s="60">
        <v>0.94654400000000005</v>
      </c>
      <c r="E6" s="60">
        <v>0.94067000000000001</v>
      </c>
      <c r="F6" s="43">
        <f t="shared" si="0"/>
        <v>0.96841033333333337</v>
      </c>
      <c r="G6">
        <f t="shared" si="1"/>
        <v>2.0299107820204696E-2</v>
      </c>
    </row>
    <row r="7" spans="1:7" x14ac:dyDescent="0.25">
      <c r="B7" s="72" t="s">
        <v>58</v>
      </c>
      <c r="C7" s="60">
        <v>2.5999999999999998E-5</v>
      </c>
      <c r="D7" s="60">
        <v>7.9999999999999996E-6</v>
      </c>
      <c r="E7" s="60">
        <v>2.5999999999999998E-5</v>
      </c>
      <c r="F7" s="43">
        <f t="shared" si="0"/>
        <v>1.9999999999999998E-5</v>
      </c>
      <c r="G7">
        <f t="shared" si="1"/>
        <v>4.8989794855663559E-6</v>
      </c>
    </row>
    <row r="8" spans="1:7" x14ac:dyDescent="0.25">
      <c r="B8" s="72" t="s">
        <v>59</v>
      </c>
      <c r="C8" s="60">
        <v>0.47814499999999999</v>
      </c>
      <c r="D8" s="60">
        <v>0.59111199999999997</v>
      </c>
      <c r="E8" s="60">
        <v>0.77404700000000004</v>
      </c>
      <c r="F8" s="43">
        <f t="shared" si="0"/>
        <v>0.61443466666666657</v>
      </c>
      <c r="G8">
        <f t="shared" si="1"/>
        <v>7.0391695353505743E-2</v>
      </c>
    </row>
    <row r="9" spans="1:7" ht="15.75" thickBot="1" x14ac:dyDescent="0.3">
      <c r="B9" s="72" t="s">
        <v>60</v>
      </c>
      <c r="C9" s="60">
        <v>0.60230600000000001</v>
      </c>
      <c r="D9" s="60">
        <v>0.575623</v>
      </c>
      <c r="E9" s="60">
        <v>0.65595499999999995</v>
      </c>
      <c r="F9" s="44">
        <f t="shared" si="0"/>
        <v>0.61129466666666665</v>
      </c>
      <c r="G9">
        <f t="shared" si="1"/>
        <v>1.9286752231250062E-2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F27" sqref="F27"/>
    </sheetView>
  </sheetViews>
  <sheetFormatPr defaultRowHeight="15" x14ac:dyDescent="0.25"/>
  <sheetData>
    <row r="1" spans="1:13" x14ac:dyDescent="0.25">
      <c r="A1" t="s">
        <v>62</v>
      </c>
    </row>
    <row r="2" spans="1:13" ht="15.75" thickBot="1" x14ac:dyDescent="0.3"/>
    <row r="3" spans="1:13" x14ac:dyDescent="0.25">
      <c r="C3" t="s">
        <v>0</v>
      </c>
      <c r="D3" t="s">
        <v>7</v>
      </c>
      <c r="E3" t="s">
        <v>8</v>
      </c>
      <c r="F3" s="67" t="s">
        <v>13</v>
      </c>
      <c r="G3" t="s">
        <v>26</v>
      </c>
    </row>
    <row r="4" spans="1:13" x14ac:dyDescent="0.25">
      <c r="B4" s="72" t="s">
        <v>55</v>
      </c>
      <c r="C4" s="60">
        <v>1</v>
      </c>
      <c r="D4" s="60">
        <v>1</v>
      </c>
      <c r="E4" s="60">
        <v>1</v>
      </c>
      <c r="F4" s="43">
        <f>AVERAGE(C4:E4)</f>
        <v>1</v>
      </c>
      <c r="G4">
        <f>(_xlfn.STDEV.P(C4:E4)/SQRT(COUNT(C4:E4)))</f>
        <v>0</v>
      </c>
    </row>
    <row r="5" spans="1:13" x14ac:dyDescent="0.25">
      <c r="B5" s="72" t="s">
        <v>56</v>
      </c>
      <c r="C5" s="60">
        <v>7.8890000000000002E-3</v>
      </c>
      <c r="D5" s="60">
        <v>5.8699999999999996E-4</v>
      </c>
      <c r="E5" s="60">
        <v>1.709E-3</v>
      </c>
      <c r="F5" s="43">
        <f>AVERAGE(C5:E5)</f>
        <v>3.3950000000000004E-3</v>
      </c>
      <c r="G5">
        <f>(_xlfn.STDEV.P(C5:E5)/SQRT(COUNT(C5:E5)))</f>
        <v>1.8536299522828171E-3</v>
      </c>
    </row>
    <row r="6" spans="1:13" x14ac:dyDescent="0.25">
      <c r="B6" s="72" t="s">
        <v>57</v>
      </c>
      <c r="C6" s="60">
        <v>0.20638500000000001</v>
      </c>
      <c r="D6" s="60">
        <v>0.372886</v>
      </c>
      <c r="E6" s="60">
        <v>0.425622</v>
      </c>
      <c r="F6" s="43">
        <f>AVERAGE(C6:E6)</f>
        <v>0.33496433333333336</v>
      </c>
      <c r="G6">
        <f>(_xlfn.STDEV.P(C6:E6)/SQRT(COUNT(C6:E6)))</f>
        <v>5.3943911497310156E-2</v>
      </c>
    </row>
    <row r="7" spans="1:13" x14ac:dyDescent="0.25">
      <c r="B7" s="72" t="s">
        <v>58</v>
      </c>
      <c r="C7" s="60">
        <v>0.87157799999999996</v>
      </c>
      <c r="D7" s="60">
        <v>1.218828</v>
      </c>
      <c r="E7" s="60">
        <v>0.93596400000000002</v>
      </c>
      <c r="F7" s="43">
        <f>AVERAGE(C7:E7)</f>
        <v>1.0087900000000001</v>
      </c>
      <c r="G7">
        <f>(_xlfn.STDEV.P(C7:E7)/SQRT(COUNT(C7:E7)))</f>
        <v>8.7080244387959291E-2</v>
      </c>
    </row>
    <row r="8" spans="1:13" x14ac:dyDescent="0.25">
      <c r="B8" s="72" t="s">
        <v>59</v>
      </c>
      <c r="C8" s="60">
        <v>7.2630000000000004E-3</v>
      </c>
      <c r="D8" s="60">
        <v>6.3199999999999997E-4</v>
      </c>
      <c r="E8" s="60">
        <v>1.06E-3</v>
      </c>
      <c r="F8" s="43">
        <f>AVERAGE(C8:E8)</f>
        <v>2.9850000000000002E-3</v>
      </c>
      <c r="G8">
        <f>(_xlfn.STDEV.P(C8:E8)/SQRT(COUNT(C8:E8)))</f>
        <v>1.7493972930380591E-3</v>
      </c>
    </row>
    <row r="9" spans="1:13" ht="15.75" thickBot="1" x14ac:dyDescent="0.3">
      <c r="B9" s="72" t="s">
        <v>60</v>
      </c>
      <c r="C9" s="60">
        <v>0.87133099999999997</v>
      </c>
      <c r="D9" s="60">
        <v>0.98691399999999996</v>
      </c>
      <c r="E9" s="60">
        <v>0.816855</v>
      </c>
      <c r="F9" s="44">
        <f>AVERAGE(C9:E9)</f>
        <v>0.89170000000000005</v>
      </c>
      <c r="G9">
        <f>(_xlfn.STDEV.P(C9:E9)/SQRT(COUNT(C9:E9)))</f>
        <v>4.0936775075176055E-2</v>
      </c>
    </row>
    <row r="13" spans="1:13" x14ac:dyDescent="0.25">
      <c r="K13" s="60"/>
      <c r="L13" s="60"/>
      <c r="M13" s="60"/>
    </row>
    <row r="14" spans="1:13" x14ac:dyDescent="0.25">
      <c r="C14" s="60"/>
      <c r="D14" s="60"/>
      <c r="E14" s="60"/>
      <c r="F14" s="60"/>
      <c r="G14" s="60"/>
      <c r="H14" s="60"/>
      <c r="K14" s="60"/>
      <c r="L14" s="60"/>
      <c r="M14" s="60"/>
    </row>
    <row r="15" spans="1:13" x14ac:dyDescent="0.25">
      <c r="C15" s="60"/>
      <c r="D15" s="60"/>
      <c r="E15" s="60"/>
      <c r="F15" s="60"/>
      <c r="G15" s="60"/>
      <c r="H15" s="60"/>
      <c r="K15" s="60"/>
      <c r="L15" s="60"/>
      <c r="M15" s="60"/>
    </row>
    <row r="16" spans="1:13" x14ac:dyDescent="0.25">
      <c r="C16" s="60"/>
      <c r="D16" s="60"/>
      <c r="E16" s="60"/>
      <c r="F16" s="60"/>
      <c r="G16" s="60"/>
      <c r="H16" s="60"/>
      <c r="K16" s="60"/>
      <c r="L16" s="60"/>
      <c r="M16" s="60"/>
    </row>
    <row r="17" spans="11:13" x14ac:dyDescent="0.25">
      <c r="K17" s="60"/>
      <c r="L17" s="60"/>
      <c r="M17" s="60"/>
    </row>
    <row r="18" spans="11:13" x14ac:dyDescent="0.25">
      <c r="K18" s="60"/>
      <c r="L18" s="60"/>
      <c r="M18" s="6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8"/>
  <sheetViews>
    <sheetView workbookViewId="0">
      <selection activeCell="I18" sqref="I18"/>
    </sheetView>
  </sheetViews>
  <sheetFormatPr defaultRowHeight="15" x14ac:dyDescent="0.25"/>
  <cols>
    <col min="8" max="8" width="12" bestFit="1" customWidth="1"/>
  </cols>
  <sheetData>
    <row r="1" spans="2:25" ht="15.75" thickBot="1" x14ac:dyDescent="0.3">
      <c r="B1" t="s">
        <v>64</v>
      </c>
    </row>
    <row r="2" spans="2:25" x14ac:dyDescent="0.25">
      <c r="B2" s="2"/>
      <c r="C2" s="56" t="s">
        <v>0</v>
      </c>
      <c r="D2" s="56" t="s">
        <v>7</v>
      </c>
      <c r="E2" s="56" t="s">
        <v>8</v>
      </c>
      <c r="F2" s="68" t="s">
        <v>13</v>
      </c>
      <c r="G2" s="56" t="s">
        <v>26</v>
      </c>
      <c r="H2" s="55" t="s">
        <v>35</v>
      </c>
    </row>
    <row r="3" spans="2:25" x14ac:dyDescent="0.25">
      <c r="B3" s="61" t="s">
        <v>33</v>
      </c>
      <c r="C3" s="63">
        <v>1</v>
      </c>
      <c r="D3" s="63">
        <v>1</v>
      </c>
      <c r="E3" s="63">
        <v>1</v>
      </c>
      <c r="F3" s="43">
        <f>AVERAGE(C3:E3)</f>
        <v>1</v>
      </c>
      <c r="G3" s="4">
        <f>(_xlfn.STDEV.P(C3:E3)/SQRT(COUNT(C3:E3)))</f>
        <v>0</v>
      </c>
      <c r="H3" s="5"/>
    </row>
    <row r="4" spans="2:25" x14ac:dyDescent="0.25">
      <c r="B4" s="61" t="s">
        <v>34</v>
      </c>
      <c r="C4" s="63">
        <v>0.30664400000000003</v>
      </c>
      <c r="D4" s="63">
        <v>0.35652499999999998</v>
      </c>
      <c r="E4" s="63">
        <v>0.26788600000000001</v>
      </c>
      <c r="F4" s="43">
        <f>AVERAGE(C4:E4)</f>
        <v>0.31035166666666664</v>
      </c>
      <c r="G4" s="4">
        <f>(_xlfn.STDEV.P(C4:E4)/SQRT(COUNT(C4:E4)))</f>
        <v>2.0947172571513083E-2</v>
      </c>
      <c r="H4" s="5">
        <f>TTEST(C4:E4,C3:E3,2,2)</f>
        <v>1.1384883765787675E-5</v>
      </c>
      <c r="R4" s="4"/>
      <c r="S4" s="4"/>
      <c r="T4" s="4"/>
      <c r="U4" s="4"/>
      <c r="V4" s="4"/>
      <c r="W4" s="4"/>
      <c r="X4" s="4"/>
      <c r="Y4" s="4"/>
    </row>
    <row r="5" spans="2:25" ht="15.75" thickBot="1" x14ac:dyDescent="0.3">
      <c r="B5" s="62" t="s">
        <v>63</v>
      </c>
      <c r="C5" s="7">
        <f>O10</f>
        <v>0.77864912724513025</v>
      </c>
      <c r="D5" s="7">
        <f>O14</f>
        <v>0.71235363667569318</v>
      </c>
      <c r="E5" s="7">
        <f>O18</f>
        <v>0.32989017985038993</v>
      </c>
      <c r="F5" s="44">
        <f>AVERAGE(C5:E5)</f>
        <v>0.60696431459040445</v>
      </c>
      <c r="G5" s="7">
        <f>(_xlfn.STDEV.P(C5:E5)/SQRT(COUNT(C5:E5)))</f>
        <v>0.1141892484955532</v>
      </c>
      <c r="H5" s="8">
        <f>TTEST(C5:E5,C3:E3,2,2)</f>
        <v>4.8299497022145803E-2</v>
      </c>
      <c r="R5" s="4"/>
      <c r="S5" s="4"/>
      <c r="T5" s="4"/>
      <c r="U5" s="4"/>
      <c r="V5" s="4"/>
      <c r="W5" s="4"/>
      <c r="X5" s="4"/>
      <c r="Y5" s="4"/>
    </row>
    <row r="6" spans="2:25" x14ac:dyDescent="0.25">
      <c r="B6" s="4"/>
      <c r="C6" s="4"/>
      <c r="D6" s="4"/>
      <c r="E6" s="4"/>
      <c r="F6" s="4"/>
      <c r="G6" s="4"/>
      <c r="H6" s="4"/>
      <c r="R6" s="4"/>
      <c r="S6" s="4"/>
      <c r="T6" s="4"/>
      <c r="U6" s="4"/>
      <c r="V6" s="4"/>
      <c r="W6" s="4"/>
      <c r="X6" s="4"/>
      <c r="Y6" s="4"/>
    </row>
    <row r="7" spans="2:25" x14ac:dyDescent="0.25">
      <c r="B7" t="s">
        <v>37</v>
      </c>
      <c r="K7" t="s">
        <v>37</v>
      </c>
      <c r="R7" s="4"/>
      <c r="S7" s="4"/>
      <c r="T7" s="4"/>
      <c r="U7" s="4"/>
      <c r="V7" s="4"/>
      <c r="W7" s="4"/>
      <c r="X7" s="4"/>
      <c r="Y7" s="4"/>
    </row>
    <row r="8" spans="2:25" x14ac:dyDescent="0.25">
      <c r="B8" t="s">
        <v>0</v>
      </c>
      <c r="C8" t="s">
        <v>33</v>
      </c>
      <c r="D8" t="s">
        <v>34</v>
      </c>
      <c r="E8" t="s">
        <v>3</v>
      </c>
      <c r="F8" t="s">
        <v>4</v>
      </c>
      <c r="K8" t="s">
        <v>0</v>
      </c>
      <c r="L8" t="s">
        <v>33</v>
      </c>
      <c r="M8" t="s">
        <v>63</v>
      </c>
      <c r="N8" t="s">
        <v>3</v>
      </c>
      <c r="O8" t="s">
        <v>4</v>
      </c>
      <c r="R8" s="4"/>
      <c r="S8" s="4"/>
      <c r="T8" s="54"/>
      <c r="U8" s="54"/>
      <c r="V8" s="4"/>
      <c r="W8" s="4"/>
      <c r="X8" s="4"/>
      <c r="Y8" s="4"/>
    </row>
    <row r="9" spans="2:25" x14ac:dyDescent="0.25">
      <c r="B9" t="s">
        <v>5</v>
      </c>
      <c r="C9">
        <v>114000</v>
      </c>
      <c r="D9">
        <v>99600</v>
      </c>
      <c r="E9">
        <f>D9/C9</f>
        <v>0.87368421052631584</v>
      </c>
      <c r="F9">
        <v>1</v>
      </c>
      <c r="K9" t="s">
        <v>5</v>
      </c>
      <c r="L9">
        <v>114000</v>
      </c>
      <c r="M9" s="4">
        <v>118000</v>
      </c>
      <c r="N9">
        <f>M9/L9</f>
        <v>1.0350877192982457</v>
      </c>
      <c r="O9">
        <v>1</v>
      </c>
      <c r="R9" s="4"/>
      <c r="S9" s="4"/>
      <c r="T9" s="54"/>
      <c r="U9" s="79"/>
      <c r="V9" s="4"/>
      <c r="W9" s="4"/>
      <c r="X9" s="4"/>
      <c r="Y9" s="4"/>
    </row>
    <row r="10" spans="2:25" x14ac:dyDescent="0.25">
      <c r="B10" t="s">
        <v>6</v>
      </c>
      <c r="C10">
        <v>13400</v>
      </c>
      <c r="D10">
        <v>3590</v>
      </c>
      <c r="E10">
        <v>0.26791044776119405</v>
      </c>
      <c r="F10">
        <v>0.30664448840136665</v>
      </c>
      <c r="K10" t="s">
        <v>6</v>
      </c>
      <c r="L10">
        <v>13400</v>
      </c>
      <c r="M10" s="4">
        <v>10800</v>
      </c>
      <c r="N10">
        <f t="shared" ref="N10:N18" si="0">M10/L10</f>
        <v>0.80597014925373134</v>
      </c>
      <c r="O10">
        <f>N10/N9</f>
        <v>0.77864912724513025</v>
      </c>
      <c r="R10" s="4"/>
      <c r="S10" s="4"/>
      <c r="T10" s="4"/>
      <c r="U10" s="54"/>
      <c r="V10" s="4"/>
      <c r="W10" s="4"/>
      <c r="X10" s="4"/>
      <c r="Y10" s="4"/>
    </row>
    <row r="11" spans="2:25" x14ac:dyDescent="0.25">
      <c r="M11" s="4"/>
      <c r="R11" s="4"/>
      <c r="S11" s="4"/>
      <c r="T11" s="4"/>
      <c r="U11" s="79"/>
      <c r="V11" s="4"/>
      <c r="W11" s="4"/>
      <c r="X11" s="4"/>
      <c r="Y11" s="4"/>
    </row>
    <row r="12" spans="2:25" x14ac:dyDescent="0.25">
      <c r="B12" t="s">
        <v>7</v>
      </c>
      <c r="C12" t="s">
        <v>33</v>
      </c>
      <c r="D12" t="s">
        <v>34</v>
      </c>
      <c r="E12" t="s">
        <v>3</v>
      </c>
      <c r="F12" t="s">
        <v>4</v>
      </c>
      <c r="K12" t="s">
        <v>7</v>
      </c>
      <c r="L12" t="s">
        <v>33</v>
      </c>
      <c r="M12" s="4" t="s">
        <v>63</v>
      </c>
      <c r="N12" t="s">
        <v>3</v>
      </c>
      <c r="O12" t="s">
        <v>4</v>
      </c>
      <c r="R12" s="4"/>
      <c r="S12" s="4"/>
      <c r="T12" s="4"/>
      <c r="U12" s="4"/>
      <c r="V12" s="4"/>
      <c r="W12" s="4"/>
      <c r="X12" s="4"/>
      <c r="Y12" s="4"/>
    </row>
    <row r="13" spans="2:25" x14ac:dyDescent="0.25">
      <c r="B13" t="s">
        <v>5</v>
      </c>
      <c r="C13">
        <v>88100</v>
      </c>
      <c r="D13">
        <v>62800</v>
      </c>
      <c r="E13">
        <v>0.71282633371169124</v>
      </c>
      <c r="F13">
        <v>1</v>
      </c>
      <c r="K13" t="s">
        <v>5</v>
      </c>
      <c r="L13">
        <v>88100</v>
      </c>
      <c r="M13" s="4">
        <v>83500</v>
      </c>
      <c r="N13">
        <f t="shared" si="0"/>
        <v>0.94778660612939836</v>
      </c>
      <c r="O13">
        <v>1</v>
      </c>
      <c r="R13" s="4"/>
      <c r="S13" s="4"/>
      <c r="T13" s="4"/>
      <c r="U13" s="4"/>
      <c r="V13" s="4"/>
      <c r="W13" s="4"/>
      <c r="X13" s="4"/>
      <c r="Y13" s="4"/>
    </row>
    <row r="14" spans="2:25" x14ac:dyDescent="0.25">
      <c r="B14" t="s">
        <v>6</v>
      </c>
      <c r="C14">
        <v>15700</v>
      </c>
      <c r="D14">
        <v>3990</v>
      </c>
      <c r="E14">
        <v>0.25414012738853503</v>
      </c>
      <c r="F14">
        <v>0.35652460546066778</v>
      </c>
      <c r="K14" t="s">
        <v>6</v>
      </c>
      <c r="L14">
        <v>15700</v>
      </c>
      <c r="M14" s="4">
        <v>10600</v>
      </c>
      <c r="N14">
        <f t="shared" si="0"/>
        <v>0.67515923566878977</v>
      </c>
      <c r="O14">
        <f>N14/N13</f>
        <v>0.71235363667569318</v>
      </c>
      <c r="R14" s="4"/>
      <c r="S14" s="4"/>
      <c r="T14" s="4"/>
      <c r="U14" s="4"/>
      <c r="V14" s="4"/>
      <c r="W14" s="4"/>
      <c r="X14" s="4"/>
      <c r="Y14" s="4"/>
    </row>
    <row r="15" spans="2:25" x14ac:dyDescent="0.25">
      <c r="M15" s="4"/>
      <c r="R15" s="4"/>
      <c r="S15" s="4"/>
      <c r="T15" s="4"/>
      <c r="U15" s="4"/>
      <c r="V15" s="4"/>
      <c r="W15" s="4"/>
      <c r="X15" s="4"/>
      <c r="Y15" s="4"/>
    </row>
    <row r="16" spans="2:25" x14ac:dyDescent="0.25">
      <c r="B16" t="s">
        <v>8</v>
      </c>
      <c r="C16" t="s">
        <v>33</v>
      </c>
      <c r="D16" t="s">
        <v>34</v>
      </c>
      <c r="E16" t="s">
        <v>3</v>
      </c>
      <c r="F16" t="s">
        <v>4</v>
      </c>
      <c r="K16" t="s">
        <v>8</v>
      </c>
      <c r="L16" t="s">
        <v>33</v>
      </c>
      <c r="M16" s="4" t="s">
        <v>63</v>
      </c>
      <c r="N16" t="s">
        <v>3</v>
      </c>
      <c r="O16" t="s">
        <v>4</v>
      </c>
      <c r="R16" s="4"/>
      <c r="S16" s="4"/>
      <c r="T16" s="4"/>
      <c r="U16" s="4"/>
      <c r="V16" s="4"/>
      <c r="W16" s="4"/>
      <c r="X16" s="4"/>
      <c r="Y16" s="4"/>
    </row>
    <row r="17" spans="2:15" x14ac:dyDescent="0.25">
      <c r="B17" t="s">
        <v>5</v>
      </c>
      <c r="C17">
        <v>141000</v>
      </c>
      <c r="D17">
        <v>116000</v>
      </c>
      <c r="E17">
        <v>0.82269503546099287</v>
      </c>
      <c r="F17">
        <v>1</v>
      </c>
      <c r="K17" t="s">
        <v>5</v>
      </c>
      <c r="L17">
        <v>141000</v>
      </c>
      <c r="M17" s="4">
        <v>122000</v>
      </c>
      <c r="N17">
        <f t="shared" si="0"/>
        <v>0.86524822695035464</v>
      </c>
      <c r="O17">
        <v>1</v>
      </c>
    </row>
    <row r="18" spans="2:15" x14ac:dyDescent="0.25">
      <c r="B18" t="s">
        <v>6</v>
      </c>
      <c r="C18">
        <v>103000</v>
      </c>
      <c r="D18">
        <v>22700</v>
      </c>
      <c r="E18">
        <v>0.2203883495145631</v>
      </c>
      <c r="F18">
        <v>0.267885838634081</v>
      </c>
      <c r="K18" t="s">
        <v>6</v>
      </c>
      <c r="L18">
        <v>103000</v>
      </c>
      <c r="M18" s="4">
        <v>29400</v>
      </c>
      <c r="N18">
        <f t="shared" si="0"/>
        <v>0.28543689320388349</v>
      </c>
      <c r="O18">
        <f>N18/N17</f>
        <v>0.32989017985038993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11" sqref="F11"/>
    </sheetView>
  </sheetViews>
  <sheetFormatPr defaultRowHeight="15" x14ac:dyDescent="0.25"/>
  <sheetData>
    <row r="1" spans="1:7" x14ac:dyDescent="0.25">
      <c r="A1" t="s">
        <v>65</v>
      </c>
    </row>
    <row r="2" spans="1:7" ht="15.75" thickBot="1" x14ac:dyDescent="0.3"/>
    <row r="3" spans="1:7" x14ac:dyDescent="0.25">
      <c r="A3" s="49"/>
      <c r="B3" s="10" t="s">
        <v>0</v>
      </c>
      <c r="C3" s="10" t="s">
        <v>7</v>
      </c>
      <c r="D3" s="10" t="s">
        <v>8</v>
      </c>
      <c r="E3" s="81" t="s">
        <v>13</v>
      </c>
      <c r="F3" s="10" t="s">
        <v>26</v>
      </c>
      <c r="G3" s="1" t="s">
        <v>35</v>
      </c>
    </row>
    <row r="4" spans="1:7" x14ac:dyDescent="0.25">
      <c r="A4" s="9" t="s">
        <v>33</v>
      </c>
      <c r="B4" s="63">
        <v>1</v>
      </c>
      <c r="C4" s="63">
        <v>1</v>
      </c>
      <c r="D4" s="63">
        <v>1</v>
      </c>
      <c r="E4" s="73">
        <f>AVERAGE(B4:D4)</f>
        <v>1</v>
      </c>
      <c r="F4" s="4">
        <f>(_xlfn.STDEV.P(B4:D4)/SQRT(COUNT(B4:D4)))</f>
        <v>0</v>
      </c>
      <c r="G4" s="5"/>
    </row>
    <row r="5" spans="1:7" x14ac:dyDescent="0.25">
      <c r="A5" s="9" t="s">
        <v>34</v>
      </c>
      <c r="B5" s="63">
        <v>0.62685000000000002</v>
      </c>
      <c r="C5" s="63">
        <v>0.18868765000000001</v>
      </c>
      <c r="D5" s="63">
        <v>0.49403856400000001</v>
      </c>
      <c r="E5" s="73">
        <f t="shared" ref="E5:E6" si="0">AVERAGE(B5:D5)</f>
        <v>0.43652540466666667</v>
      </c>
      <c r="F5" s="4">
        <f t="shared" ref="F5:F6" si="1">(_xlfn.STDEV.P(B5:D5)/SQRT(COUNT(B5:D5)))</f>
        <v>0.10591126669870263</v>
      </c>
      <c r="G5" s="5">
        <f>TTEST(B4:D4,B5:D5,2,2)</f>
        <v>1.2214802587133962E-2</v>
      </c>
    </row>
    <row r="6" spans="1:7" ht="15.75" thickBot="1" x14ac:dyDescent="0.3">
      <c r="A6" s="80" t="s">
        <v>63</v>
      </c>
      <c r="B6" s="64">
        <v>0.58745000000000003</v>
      </c>
      <c r="C6" s="64">
        <v>0.277854035</v>
      </c>
      <c r="D6" s="64">
        <v>0.44927822699999997</v>
      </c>
      <c r="E6" s="74">
        <f t="shared" si="0"/>
        <v>0.43819408733333337</v>
      </c>
      <c r="F6" s="7">
        <f t="shared" si="1"/>
        <v>7.3112636087041757E-2</v>
      </c>
      <c r="G6" s="8">
        <f>TTEST(B4:D4,B6:D6,2,2)</f>
        <v>3.294320724399189E-3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N31" sqref="N31"/>
    </sheetView>
  </sheetViews>
  <sheetFormatPr defaultRowHeight="15" x14ac:dyDescent="0.25"/>
  <sheetData>
    <row r="1" spans="1:7" x14ac:dyDescent="0.25">
      <c r="A1" t="s">
        <v>66</v>
      </c>
    </row>
    <row r="2" spans="1:7" ht="15.75" thickBot="1" x14ac:dyDescent="0.3"/>
    <row r="3" spans="1:7" x14ac:dyDescent="0.25">
      <c r="B3" t="s">
        <v>0</v>
      </c>
      <c r="C3" t="s">
        <v>7</v>
      </c>
      <c r="D3" t="s">
        <v>8</v>
      </c>
      <c r="E3" s="67" t="s">
        <v>13</v>
      </c>
      <c r="F3" t="s">
        <v>26</v>
      </c>
      <c r="G3" t="s">
        <v>68</v>
      </c>
    </row>
    <row r="4" spans="1:7" x14ac:dyDescent="0.25">
      <c r="A4" t="s">
        <v>33</v>
      </c>
      <c r="B4" s="60">
        <v>1</v>
      </c>
      <c r="C4" s="60">
        <v>1</v>
      </c>
      <c r="D4" s="60">
        <v>1</v>
      </c>
      <c r="E4" s="43">
        <f>AVERAGE(B4:D4)</f>
        <v>1</v>
      </c>
      <c r="F4">
        <f>(_xlfn.STDEV.P(B4:D4)/SQRT(COUNT(B4:D4)))</f>
        <v>0</v>
      </c>
    </row>
    <row r="5" spans="1:7" ht="15.75" thickBot="1" x14ac:dyDescent="0.3">
      <c r="A5" t="s">
        <v>34</v>
      </c>
      <c r="B5" s="60">
        <v>0.91149199999999997</v>
      </c>
      <c r="C5" s="60">
        <v>1.075294</v>
      </c>
      <c r="D5" s="60">
        <v>1.114886</v>
      </c>
      <c r="E5" s="44">
        <f>AVERAGE(B5:D5)</f>
        <v>1.0338906666666665</v>
      </c>
      <c r="F5">
        <f>(_xlfn.STDEV.P(B5:D5)/SQRT(COUNT(B5:D5)))</f>
        <v>5.0832965719617942E-2</v>
      </c>
      <c r="G5">
        <f>TTEST(B4:D4,B5:D5,2,2)</f>
        <v>0.61511593558410071</v>
      </c>
    </row>
    <row r="6" spans="1:7" x14ac:dyDescent="0.25">
      <c r="B6" s="60"/>
      <c r="C6" s="6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31" sqref="F31"/>
    </sheetView>
  </sheetViews>
  <sheetFormatPr defaultRowHeight="15" x14ac:dyDescent="0.25"/>
  <cols>
    <col min="1" max="1" width="12.42578125" bestFit="1" customWidth="1"/>
  </cols>
  <sheetData>
    <row r="1" spans="1:7" x14ac:dyDescent="0.25">
      <c r="A1" t="s">
        <v>11</v>
      </c>
      <c r="B1" t="s">
        <v>27</v>
      </c>
    </row>
    <row r="2" spans="1:7" x14ac:dyDescent="0.25">
      <c r="A2" s="2" t="s">
        <v>16</v>
      </c>
      <c r="B2" s="10" t="s">
        <v>0</v>
      </c>
      <c r="C2" s="10" t="s">
        <v>7</v>
      </c>
      <c r="D2" s="10" t="s">
        <v>8</v>
      </c>
      <c r="E2" s="47" t="s">
        <v>13</v>
      </c>
      <c r="F2" s="10" t="s">
        <v>26</v>
      </c>
      <c r="G2" s="1" t="s">
        <v>15</v>
      </c>
    </row>
    <row r="3" spans="1:7" x14ac:dyDescent="0.25">
      <c r="A3" s="3">
        <v>0</v>
      </c>
      <c r="B3" s="4">
        <v>1</v>
      </c>
      <c r="C3" s="4">
        <v>1</v>
      </c>
      <c r="D3" s="4">
        <v>1</v>
      </c>
      <c r="E3" s="43">
        <f>AVERAGE(B3:D3)</f>
        <v>1</v>
      </c>
      <c r="F3" s="4">
        <f>(_xlfn.STDEV.P(B3:D3)/SQRT(COUNT(B3:D3)))</f>
        <v>0</v>
      </c>
      <c r="G3" s="5">
        <v>0</v>
      </c>
    </row>
    <row r="4" spans="1:7" x14ac:dyDescent="0.25">
      <c r="A4" s="3">
        <v>10</v>
      </c>
      <c r="B4" s="4">
        <v>1.0850882755398326</v>
      </c>
      <c r="C4" s="4">
        <v>1.0009039037342522</v>
      </c>
      <c r="D4" s="4">
        <v>1.1031282041683046</v>
      </c>
      <c r="E4" s="43">
        <f>AVERAGE(B4:D4)</f>
        <v>1.0630401278141297</v>
      </c>
      <c r="F4" s="4">
        <f t="shared" ref="F4:F8" si="0">(_xlfn.STDEV.P(B4:D4)/SQRT(COUNT(B4:D4)))</f>
        <v>2.5720905951768153E-2</v>
      </c>
      <c r="G4" s="5">
        <v>0.14574250691516288</v>
      </c>
    </row>
    <row r="5" spans="1:7" x14ac:dyDescent="0.25">
      <c r="A5" s="3">
        <v>25</v>
      </c>
      <c r="B5" s="4">
        <v>0.94415612588859599</v>
      </c>
      <c r="C5" s="4">
        <v>0.84747431541397988</v>
      </c>
      <c r="D5" s="4">
        <v>1.3754344150293563</v>
      </c>
      <c r="E5" s="43">
        <f t="shared" ref="E5:E8" si="1">AVERAGE(B5:D5)</f>
        <v>1.0556882854439775</v>
      </c>
      <c r="F5" s="4">
        <f t="shared" si="0"/>
        <v>0.1325099859195395</v>
      </c>
      <c r="G5" s="5">
        <v>5.2147754360671372E-2</v>
      </c>
    </row>
    <row r="6" spans="1:7" x14ac:dyDescent="0.25">
      <c r="A6" s="3">
        <v>50</v>
      </c>
      <c r="B6" s="4">
        <v>1.1632930614424457</v>
      </c>
      <c r="C6" s="4">
        <v>0.96083352837208547</v>
      </c>
      <c r="D6" s="4">
        <v>1.1671439772554746</v>
      </c>
      <c r="E6" s="43">
        <f t="shared" si="1"/>
        <v>1.0970901890233351</v>
      </c>
      <c r="F6" s="4">
        <f t="shared" si="0"/>
        <v>5.5633953595547993E-2</v>
      </c>
      <c r="G6" s="5">
        <v>2.5686122756432193E-3</v>
      </c>
    </row>
    <row r="7" spans="1:7" x14ac:dyDescent="0.25">
      <c r="A7" s="3">
        <v>75</v>
      </c>
      <c r="B7" s="4">
        <v>0.87298501485165036</v>
      </c>
      <c r="C7" s="4">
        <v>0.8617350109356211</v>
      </c>
      <c r="D7" s="4">
        <v>1.6121139139676262</v>
      </c>
      <c r="E7" s="43">
        <f t="shared" si="1"/>
        <v>1.1156113132516325</v>
      </c>
      <c r="F7" s="4">
        <f t="shared" si="0"/>
        <v>0.20271368151784749</v>
      </c>
      <c r="G7" s="5">
        <v>7.9780567652431595E-3</v>
      </c>
    </row>
    <row r="8" spans="1:7" x14ac:dyDescent="0.25">
      <c r="A8" s="6">
        <v>100</v>
      </c>
      <c r="B8" s="7">
        <v>0.95086439942595868</v>
      </c>
      <c r="C8" s="7">
        <v>0.97205968992873693</v>
      </c>
      <c r="D8" s="7">
        <v>1.4133800868934048</v>
      </c>
      <c r="E8" s="48">
        <f t="shared" si="1"/>
        <v>1.1121013920827003</v>
      </c>
      <c r="F8" s="7">
        <f>(_xlfn.STDEV.P(B8:D8)/SQRT(COUNT(B8:D8)))</f>
        <v>0.12309792763397349</v>
      </c>
      <c r="G8" s="8">
        <v>1.2569854836657179E-2</v>
      </c>
    </row>
    <row r="10" spans="1:7" x14ac:dyDescent="0.25">
      <c r="A10" t="s">
        <v>12</v>
      </c>
      <c r="B10" t="s">
        <v>27</v>
      </c>
    </row>
    <row r="11" spans="1:7" x14ac:dyDescent="0.25">
      <c r="A11" s="2" t="s">
        <v>16</v>
      </c>
      <c r="B11" s="10" t="s">
        <v>0</v>
      </c>
      <c r="C11" s="10" t="s">
        <v>7</v>
      </c>
      <c r="D11" s="10" t="s">
        <v>8</v>
      </c>
      <c r="E11" s="47" t="s">
        <v>13</v>
      </c>
      <c r="F11" s="10" t="s">
        <v>14</v>
      </c>
      <c r="G11" s="1" t="s">
        <v>15</v>
      </c>
    </row>
    <row r="12" spans="1:7" x14ac:dyDescent="0.25">
      <c r="A12" s="3">
        <v>0</v>
      </c>
      <c r="B12" s="4">
        <v>1</v>
      </c>
      <c r="C12" s="4">
        <v>1</v>
      </c>
      <c r="D12" s="4">
        <v>1</v>
      </c>
      <c r="E12" s="43">
        <v>1</v>
      </c>
      <c r="F12" s="4">
        <f>(_xlfn.STDEV.P(B12:D12)/SQRT(COUNT(B12:D12)))</f>
        <v>0</v>
      </c>
      <c r="G12" s="5">
        <v>0</v>
      </c>
    </row>
    <row r="13" spans="1:7" x14ac:dyDescent="0.25">
      <c r="A13" s="3">
        <v>1</v>
      </c>
      <c r="B13" s="4">
        <v>0.89354687236046815</v>
      </c>
      <c r="C13" s="4">
        <v>1.4527901000355938</v>
      </c>
      <c r="D13" s="4">
        <v>1.1206936292047776</v>
      </c>
      <c r="E13" s="43">
        <v>1.1731684861980309</v>
      </c>
      <c r="F13" s="4">
        <f t="shared" ref="F13:F17" si="2">(_xlfn.STDEV.P(B13:D13)/SQRT(COUNT(B13:D13)))</f>
        <v>0.13258633843701867</v>
      </c>
      <c r="G13" s="5">
        <v>0.21944001357292059</v>
      </c>
    </row>
    <row r="14" spans="1:7" x14ac:dyDescent="0.25">
      <c r="A14" s="3">
        <v>2.5</v>
      </c>
      <c r="B14" s="4">
        <v>1.4994617144395102</v>
      </c>
      <c r="C14" s="4">
        <v>1.4067194715746527</v>
      </c>
      <c r="D14" s="4">
        <v>1.1562609635014334</v>
      </c>
      <c r="E14" s="43">
        <v>1.3541473831718653</v>
      </c>
      <c r="F14" s="4">
        <f t="shared" si="2"/>
        <v>8.3691971233655724E-2</v>
      </c>
      <c r="G14" s="5">
        <v>3.726328656933553E-2</v>
      </c>
    </row>
    <row r="15" spans="1:7" x14ac:dyDescent="0.25">
      <c r="A15" s="3">
        <v>5</v>
      </c>
      <c r="B15" s="4">
        <v>1.3821226203053911</v>
      </c>
      <c r="C15" s="4">
        <v>1.9936896283963084</v>
      </c>
      <c r="D15" s="4">
        <v>1.0081802184415465</v>
      </c>
      <c r="E15" s="43">
        <v>1.6879061243508497</v>
      </c>
      <c r="F15" s="4">
        <f t="shared" si="2"/>
        <v>0.23452678299285168</v>
      </c>
      <c r="G15" s="5">
        <v>0.12474055313685978</v>
      </c>
    </row>
    <row r="16" spans="1:7" x14ac:dyDescent="0.25">
      <c r="A16" s="3">
        <v>7.5</v>
      </c>
      <c r="B16" s="4">
        <v>1.5698540043578224</v>
      </c>
      <c r="C16" s="4">
        <v>2.2075768154835331</v>
      </c>
      <c r="D16" s="4">
        <v>1.2853847442675062</v>
      </c>
      <c r="E16" s="43">
        <v>1.6876051880362872</v>
      </c>
      <c r="F16" s="4">
        <f t="shared" si="2"/>
        <v>0.2226150439144699</v>
      </c>
      <c r="G16" s="5">
        <v>6.3888114471339574E-2</v>
      </c>
    </row>
    <row r="17" spans="1:7" x14ac:dyDescent="0.25">
      <c r="A17" s="6">
        <v>10</v>
      </c>
      <c r="B17" s="7">
        <v>1.7482770567232726</v>
      </c>
      <c r="C17" s="7">
        <v>1.0783134230124651</v>
      </c>
      <c r="D17" s="7">
        <v>1.1658037802847199</v>
      </c>
      <c r="E17" s="48">
        <v>1.4132952398678689</v>
      </c>
      <c r="F17" s="7">
        <f t="shared" si="2"/>
        <v>0.17167809572263731</v>
      </c>
      <c r="G17" s="8">
        <v>0.12815004608367625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1" sqref="E11"/>
    </sheetView>
  </sheetViews>
  <sheetFormatPr defaultRowHeight="15" x14ac:dyDescent="0.25"/>
  <cols>
    <col min="1" max="1" width="12.42578125" bestFit="1" customWidth="1"/>
  </cols>
  <sheetData>
    <row r="1" spans="1:7" x14ac:dyDescent="0.25">
      <c r="A1" t="s">
        <v>11</v>
      </c>
      <c r="B1" t="s">
        <v>27</v>
      </c>
    </row>
    <row r="2" spans="1:7" x14ac:dyDescent="0.25">
      <c r="A2" s="2" t="s">
        <v>16</v>
      </c>
      <c r="B2" s="10" t="s">
        <v>0</v>
      </c>
      <c r="C2" s="10" t="s">
        <v>7</v>
      </c>
      <c r="D2" s="10" t="s">
        <v>8</v>
      </c>
      <c r="E2" s="70" t="s">
        <v>13</v>
      </c>
      <c r="F2" s="10" t="s">
        <v>26</v>
      </c>
      <c r="G2" s="1" t="s">
        <v>15</v>
      </c>
    </row>
    <row r="3" spans="1:7" x14ac:dyDescent="0.25">
      <c r="A3" s="3">
        <v>0</v>
      </c>
      <c r="B3" s="4">
        <v>1</v>
      </c>
      <c r="C3" s="4">
        <v>1</v>
      </c>
      <c r="D3" s="4">
        <v>1</v>
      </c>
      <c r="E3" s="43">
        <v>1</v>
      </c>
      <c r="F3" s="4">
        <f>(_xlfn.STDEV.P(B3:D3)/SQRT(COUNT(B3:D3)))</f>
        <v>0</v>
      </c>
      <c r="G3" s="5">
        <v>0</v>
      </c>
    </row>
    <row r="4" spans="1:7" x14ac:dyDescent="0.25">
      <c r="A4" s="3">
        <v>10</v>
      </c>
      <c r="B4" s="4">
        <v>0.98113129388372233</v>
      </c>
      <c r="C4" s="4">
        <v>1.0026441325992856</v>
      </c>
      <c r="D4" s="4">
        <v>0.94630160267177832</v>
      </c>
      <c r="E4" s="43">
        <v>0.97669234305159547</v>
      </c>
      <c r="F4" s="4">
        <f t="shared" ref="F4:F8" si="0">(_xlfn.STDEV.P(B4:D4)/SQRT(COUNT(B4:D4)))</f>
        <v>1.3403137137132775E-2</v>
      </c>
      <c r="G4" s="5">
        <v>0.14574250691516288</v>
      </c>
    </row>
    <row r="5" spans="1:7" x14ac:dyDescent="0.25">
      <c r="A5" s="3">
        <v>25</v>
      </c>
      <c r="B5" s="4">
        <v>0.71316071539529002</v>
      </c>
      <c r="C5" s="4">
        <v>0.83215924700741717</v>
      </c>
      <c r="D5" s="4">
        <v>0.92669999802383263</v>
      </c>
      <c r="E5" s="43">
        <v>0.82400665347551316</v>
      </c>
      <c r="F5" s="4">
        <f t="shared" si="0"/>
        <v>5.0441616178950884E-2</v>
      </c>
      <c r="G5" s="5">
        <v>5.2147754360671372E-2</v>
      </c>
    </row>
    <row r="6" spans="1:7" x14ac:dyDescent="0.25">
      <c r="A6" s="3">
        <v>50</v>
      </c>
      <c r="B6" s="4">
        <v>0.71555477309914872</v>
      </c>
      <c r="C6" s="4">
        <v>0.72160341912396286</v>
      </c>
      <c r="D6" s="4">
        <v>0.77502173784162987</v>
      </c>
      <c r="E6" s="43">
        <v>0.73739331002158048</v>
      </c>
      <c r="F6" s="4">
        <f t="shared" si="0"/>
        <v>1.5427756118545093E-2</v>
      </c>
      <c r="G6" s="5">
        <v>2.5686122756432193E-3</v>
      </c>
    </row>
    <row r="7" spans="1:7" x14ac:dyDescent="0.25">
      <c r="A7" s="3">
        <v>75</v>
      </c>
      <c r="B7" s="4">
        <v>0.68169129678341378</v>
      </c>
      <c r="C7" s="4">
        <v>0.499048250700519</v>
      </c>
      <c r="D7" s="4">
        <v>0.56109519198466484</v>
      </c>
      <c r="E7" s="43">
        <v>0.58061157982286593</v>
      </c>
      <c r="F7" s="4">
        <f t="shared" si="0"/>
        <v>4.3780481740149021E-2</v>
      </c>
      <c r="G7" s="5">
        <v>7.9780567652431595E-3</v>
      </c>
    </row>
    <row r="8" spans="1:7" x14ac:dyDescent="0.25">
      <c r="A8" s="6">
        <v>100</v>
      </c>
      <c r="B8" s="7">
        <v>0.66887983886000701</v>
      </c>
      <c r="C8" s="7">
        <v>0.4227107204411838</v>
      </c>
      <c r="D8" s="7">
        <v>0.44241695156413646</v>
      </c>
      <c r="E8" s="48">
        <v>0.51133583695510909</v>
      </c>
      <c r="F8" s="7">
        <f t="shared" si="0"/>
        <v>6.4484568849067725E-2</v>
      </c>
      <c r="G8" s="8">
        <v>1.2569854836657179E-2</v>
      </c>
    </row>
    <row r="10" spans="1:7" x14ac:dyDescent="0.25">
      <c r="A10" t="s">
        <v>12</v>
      </c>
      <c r="B10" t="s">
        <v>27</v>
      </c>
    </row>
    <row r="11" spans="1:7" x14ac:dyDescent="0.25">
      <c r="A11" s="2" t="s">
        <v>16</v>
      </c>
      <c r="B11" s="10" t="s">
        <v>0</v>
      </c>
      <c r="C11" s="10" t="s">
        <v>7</v>
      </c>
      <c r="D11" s="10" t="s">
        <v>8</v>
      </c>
      <c r="E11" s="70" t="s">
        <v>13</v>
      </c>
      <c r="F11" s="10" t="s">
        <v>26</v>
      </c>
      <c r="G11" s="1" t="s">
        <v>15</v>
      </c>
    </row>
    <row r="12" spans="1:7" x14ac:dyDescent="0.25">
      <c r="A12" s="3">
        <v>0</v>
      </c>
      <c r="B12" s="4">
        <v>1</v>
      </c>
      <c r="C12" s="4">
        <v>1</v>
      </c>
      <c r="D12" s="4">
        <v>1</v>
      </c>
      <c r="E12" s="43">
        <v>1</v>
      </c>
      <c r="F12" s="4">
        <f>(_xlfn.STDEV.P(B12:D12)/SQRT(COUNT(B12:D12)))</f>
        <v>0</v>
      </c>
      <c r="G12" s="5">
        <v>0</v>
      </c>
    </row>
    <row r="13" spans="1:7" x14ac:dyDescent="0.25">
      <c r="A13" s="3">
        <v>10</v>
      </c>
      <c r="B13" s="4">
        <v>0.40582253599958618</v>
      </c>
      <c r="C13" s="4">
        <v>0.64090622988185086</v>
      </c>
      <c r="D13" s="4">
        <v>0.56185469383207765</v>
      </c>
      <c r="E13" s="43">
        <v>0.53619448657117152</v>
      </c>
      <c r="F13" s="4">
        <f t="shared" ref="F13:F17" si="1">(_xlfn.STDEV.P(B13:D13)/SQRT(COUNT(B13:D13)))</f>
        <v>5.6391331997109467E-2</v>
      </c>
      <c r="G13" s="5">
        <v>1.0731357633596837E-2</v>
      </c>
    </row>
    <row r="14" spans="1:7" x14ac:dyDescent="0.25">
      <c r="A14" s="3">
        <v>25</v>
      </c>
      <c r="B14" s="4">
        <v>0.22892991337817173</v>
      </c>
      <c r="C14" s="4">
        <v>0.46318981359691208</v>
      </c>
      <c r="D14" s="4">
        <v>0.34081287339674404</v>
      </c>
      <c r="E14" s="43">
        <v>0.34431086679060935</v>
      </c>
      <c r="F14" s="4">
        <f t="shared" si="1"/>
        <v>5.5234051858052476E-2</v>
      </c>
      <c r="G14" s="5">
        <v>5.2385589798301943E-3</v>
      </c>
    </row>
    <row r="15" spans="1:7" x14ac:dyDescent="0.25">
      <c r="A15" s="3">
        <v>50</v>
      </c>
      <c r="B15" s="4">
        <v>3.233914746931895E-2</v>
      </c>
      <c r="C15" s="4">
        <v>9.8710035584256797E-2</v>
      </c>
      <c r="D15" s="4">
        <v>0.13571378834932527</v>
      </c>
      <c r="E15" s="43">
        <v>8.8920990467633673E-2</v>
      </c>
      <c r="F15" s="4">
        <f t="shared" si="1"/>
        <v>2.4691195675512593E-2</v>
      </c>
      <c r="G15" s="5">
        <v>5.4994144972170787E-4</v>
      </c>
    </row>
    <row r="16" spans="1:7" x14ac:dyDescent="0.25">
      <c r="A16" s="3">
        <v>75</v>
      </c>
      <c r="B16" s="4">
        <v>1.2837219666112709E-2</v>
      </c>
      <c r="C16" s="4">
        <v>1.6551917346412412E-2</v>
      </c>
      <c r="D16" s="4">
        <v>0.11964515994262397</v>
      </c>
      <c r="E16" s="43">
        <v>4.9678098985049692E-2</v>
      </c>
      <c r="F16" s="4">
        <f t="shared" si="1"/>
        <v>2.8577349068389778E-2</v>
      </c>
      <c r="G16" s="5">
        <v>6.7683239325120822E-4</v>
      </c>
    </row>
    <row r="17" spans="1:7" x14ac:dyDescent="0.25">
      <c r="A17" s="6">
        <v>100</v>
      </c>
      <c r="B17" s="7">
        <v>8.395539857845238E-3</v>
      </c>
      <c r="C17" s="7">
        <v>2.2773861938825538E-2</v>
      </c>
      <c r="D17" s="7">
        <v>8.8283593521522957E-2</v>
      </c>
      <c r="E17" s="48">
        <v>3.9817665106064576E-2</v>
      </c>
      <c r="F17" s="7">
        <f t="shared" si="1"/>
        <v>2.007427153428739E-2</v>
      </c>
      <c r="G17" s="8">
        <v>3.2749643429277805E-4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D7" sqref="D7"/>
    </sheetView>
  </sheetViews>
  <sheetFormatPr defaultRowHeight="15" x14ac:dyDescent="0.25"/>
  <cols>
    <col min="2" max="2" width="11.28515625" bestFit="1" customWidth="1"/>
    <col min="4" max="4" width="12" bestFit="1" customWidth="1"/>
    <col min="8" max="8" width="11.28515625" bestFit="1" customWidth="1"/>
  </cols>
  <sheetData>
    <row r="1" spans="1:11" ht="15.75" thickBot="1" x14ac:dyDescent="0.3">
      <c r="A1" s="4" t="s">
        <v>25</v>
      </c>
      <c r="B1" s="4"/>
      <c r="C1" s="4"/>
      <c r="D1" s="4"/>
      <c r="G1" t="s">
        <v>30</v>
      </c>
    </row>
    <row r="2" spans="1:11" x14ac:dyDescent="0.25">
      <c r="A2" s="39" t="s">
        <v>0</v>
      </c>
      <c r="B2" s="35" t="s">
        <v>1</v>
      </c>
      <c r="C2" s="35">
        <v>822.42833333333328</v>
      </c>
      <c r="D2" s="42" t="s">
        <v>24</v>
      </c>
      <c r="G2" s="11"/>
      <c r="H2" s="35"/>
      <c r="I2" s="42" t="s">
        <v>13</v>
      </c>
      <c r="J2" s="35" t="s">
        <v>26</v>
      </c>
      <c r="K2" s="36" t="s">
        <v>22</v>
      </c>
    </row>
    <row r="3" spans="1:11" x14ac:dyDescent="0.25">
      <c r="A3" s="37" t="s">
        <v>18</v>
      </c>
      <c r="B3" s="4" t="s">
        <v>23</v>
      </c>
      <c r="C3" s="4">
        <v>9151166.666666666</v>
      </c>
      <c r="D3" s="43">
        <v>1</v>
      </c>
      <c r="G3" s="37" t="s">
        <v>18</v>
      </c>
      <c r="H3" s="4" t="s">
        <v>23</v>
      </c>
      <c r="I3" s="43">
        <v>1</v>
      </c>
      <c r="J3" s="4">
        <v>0</v>
      </c>
      <c r="K3" s="23"/>
    </row>
    <row r="4" spans="1:11" x14ac:dyDescent="0.25">
      <c r="A4" s="37" t="s">
        <v>19</v>
      </c>
      <c r="B4" s="4" t="s">
        <v>23</v>
      </c>
      <c r="C4" s="4">
        <v>5914756.666666667</v>
      </c>
      <c r="D4" s="43">
        <v>0.64633908244850391</v>
      </c>
      <c r="G4" s="37" t="s">
        <v>19</v>
      </c>
      <c r="H4" s="4" t="s">
        <v>23</v>
      </c>
      <c r="I4" s="43">
        <v>0.51734571796644213</v>
      </c>
      <c r="J4" s="4">
        <v>9.3934747415729866E-2</v>
      </c>
      <c r="K4" s="23">
        <v>9.2085642846059749E-3</v>
      </c>
    </row>
    <row r="5" spans="1:11" x14ac:dyDescent="0.25">
      <c r="A5" s="37"/>
      <c r="B5" s="4"/>
      <c r="C5" s="4"/>
      <c r="D5" s="43"/>
      <c r="G5" s="37" t="s">
        <v>18</v>
      </c>
      <c r="H5" s="4" t="s">
        <v>20</v>
      </c>
      <c r="I5" s="43">
        <v>1</v>
      </c>
      <c r="J5" s="4">
        <v>0</v>
      </c>
      <c r="K5" s="23"/>
    </row>
    <row r="6" spans="1:11" x14ac:dyDescent="0.25">
      <c r="A6" s="37" t="s">
        <v>18</v>
      </c>
      <c r="B6" s="4" t="s">
        <v>20</v>
      </c>
      <c r="C6" s="4">
        <v>6751220</v>
      </c>
      <c r="D6" s="43">
        <v>1</v>
      </c>
      <c r="G6" s="37" t="s">
        <v>19</v>
      </c>
      <c r="H6" s="4" t="s">
        <v>20</v>
      </c>
      <c r="I6" s="43">
        <v>0.88798937509316211</v>
      </c>
      <c r="J6" s="4">
        <v>0.14397261640804401</v>
      </c>
      <c r="K6" s="23">
        <v>0.1929751752583358</v>
      </c>
    </row>
    <row r="7" spans="1:11" x14ac:dyDescent="0.25">
      <c r="A7" s="37" t="s">
        <v>19</v>
      </c>
      <c r="B7" s="4" t="s">
        <v>20</v>
      </c>
      <c r="C7" s="4">
        <v>5388473.333333333</v>
      </c>
      <c r="D7" s="43">
        <v>0.7981480878024021</v>
      </c>
      <c r="G7" s="37" t="s">
        <v>18</v>
      </c>
      <c r="H7" s="4" t="s">
        <v>21</v>
      </c>
      <c r="I7" s="43">
        <v>1</v>
      </c>
      <c r="J7" s="4">
        <v>0</v>
      </c>
      <c r="K7" s="23"/>
    </row>
    <row r="8" spans="1:11" ht="15.75" thickBot="1" x14ac:dyDescent="0.3">
      <c r="A8" s="37"/>
      <c r="B8" s="4"/>
      <c r="C8" s="4"/>
      <c r="D8" s="43"/>
      <c r="G8" s="38" t="s">
        <v>19</v>
      </c>
      <c r="H8" s="19" t="s">
        <v>21</v>
      </c>
      <c r="I8" s="44">
        <v>0.86525996997597698</v>
      </c>
      <c r="J8" s="19">
        <v>8.1435254737013116E-2</v>
      </c>
      <c r="K8" s="22">
        <v>7.2084151337849622E-2</v>
      </c>
    </row>
    <row r="9" spans="1:11" x14ac:dyDescent="0.25">
      <c r="A9" s="37" t="s">
        <v>18</v>
      </c>
      <c r="B9" s="4" t="s">
        <v>21</v>
      </c>
      <c r="C9" s="4">
        <v>7265406.666666667</v>
      </c>
      <c r="D9" s="43">
        <v>1</v>
      </c>
    </row>
    <row r="10" spans="1:11" ht="15.75" thickBot="1" x14ac:dyDescent="0.3">
      <c r="A10" s="38" t="s">
        <v>19</v>
      </c>
      <c r="B10" s="19" t="s">
        <v>21</v>
      </c>
      <c r="C10" s="19">
        <v>6389973.333333333</v>
      </c>
      <c r="D10" s="44">
        <v>0.87950663004869645</v>
      </c>
    </row>
    <row r="12" spans="1:11" ht="15.75" thickBot="1" x14ac:dyDescent="0.3">
      <c r="A12" s="4"/>
      <c r="B12" s="4"/>
      <c r="C12" s="4"/>
      <c r="D12" s="4"/>
    </row>
    <row r="13" spans="1:11" x14ac:dyDescent="0.25">
      <c r="A13" s="39" t="s">
        <v>7</v>
      </c>
      <c r="B13" s="35" t="s">
        <v>1</v>
      </c>
      <c r="C13" s="35">
        <v>442.37516666666664</v>
      </c>
      <c r="D13" s="42" t="s">
        <v>24</v>
      </c>
    </row>
    <row r="14" spans="1:11" x14ac:dyDescent="0.25">
      <c r="A14" s="37" t="s">
        <v>18</v>
      </c>
      <c r="B14" s="4" t="s">
        <v>23</v>
      </c>
      <c r="C14" s="4">
        <v>3361120</v>
      </c>
      <c r="D14" s="43">
        <v>1</v>
      </c>
    </row>
    <row r="15" spans="1:11" x14ac:dyDescent="0.25">
      <c r="A15" s="37" t="s">
        <v>19</v>
      </c>
      <c r="B15" s="4" t="s">
        <v>23</v>
      </c>
      <c r="C15" s="4">
        <v>1614503.9733333334</v>
      </c>
      <c r="D15" s="43">
        <v>0.48034701924755241</v>
      </c>
    </row>
    <row r="16" spans="1:11" x14ac:dyDescent="0.25">
      <c r="A16" s="37"/>
      <c r="B16" s="4"/>
      <c r="C16" s="4"/>
      <c r="D16" s="43"/>
    </row>
    <row r="17" spans="1:4" x14ac:dyDescent="0.25">
      <c r="A17" s="37" t="s">
        <v>18</v>
      </c>
      <c r="B17" s="4" t="s">
        <v>20</v>
      </c>
      <c r="C17" s="4">
        <v>1922413.3333333333</v>
      </c>
      <c r="D17" s="43">
        <v>1</v>
      </c>
    </row>
    <row r="18" spans="1:4" x14ac:dyDescent="0.25">
      <c r="A18" s="37" t="s">
        <v>19</v>
      </c>
      <c r="B18" s="4" t="s">
        <v>20</v>
      </c>
      <c r="C18" s="4">
        <v>2097633.3333333335</v>
      </c>
      <c r="D18" s="43">
        <v>1.0911458513951215</v>
      </c>
    </row>
    <row r="19" spans="1:4" x14ac:dyDescent="0.25">
      <c r="A19" s="37"/>
      <c r="B19" s="4"/>
      <c r="C19" s="4"/>
      <c r="D19" s="43"/>
    </row>
    <row r="20" spans="1:4" x14ac:dyDescent="0.25">
      <c r="A20" s="37" t="s">
        <v>18</v>
      </c>
      <c r="B20" s="4" t="s">
        <v>21</v>
      </c>
      <c r="C20" s="4">
        <v>1466400</v>
      </c>
      <c r="D20" s="43">
        <v>1</v>
      </c>
    </row>
    <row r="21" spans="1:4" ht="15.75" thickBot="1" x14ac:dyDescent="0.3">
      <c r="A21" s="38" t="s">
        <v>19</v>
      </c>
      <c r="B21" s="19" t="s">
        <v>21</v>
      </c>
      <c r="C21" s="19">
        <v>1113240</v>
      </c>
      <c r="D21" s="44">
        <v>0.75916530278232408</v>
      </c>
    </row>
    <row r="23" spans="1:4" ht="15.75" thickBot="1" x14ac:dyDescent="0.3">
      <c r="A23" s="4"/>
      <c r="B23" s="4"/>
      <c r="C23" s="4"/>
      <c r="D23" s="4"/>
    </row>
    <row r="24" spans="1:4" x14ac:dyDescent="0.25">
      <c r="A24" s="39" t="s">
        <v>8</v>
      </c>
      <c r="B24" s="35" t="s">
        <v>1</v>
      </c>
      <c r="C24" s="40">
        <v>5643.8966666666665</v>
      </c>
      <c r="D24" s="42" t="s">
        <v>24</v>
      </c>
    </row>
    <row r="25" spans="1:4" x14ac:dyDescent="0.25">
      <c r="A25" s="37" t="s">
        <v>18</v>
      </c>
      <c r="B25" s="4" t="s">
        <v>23</v>
      </c>
      <c r="C25" s="34">
        <v>82167266.666666672</v>
      </c>
      <c r="D25" s="43">
        <v>1</v>
      </c>
    </row>
    <row r="26" spans="1:4" x14ac:dyDescent="0.25">
      <c r="A26" s="37" t="s">
        <v>19</v>
      </c>
      <c r="B26" s="4" t="s">
        <v>23</v>
      </c>
      <c r="C26" s="34">
        <v>34949933.333333336</v>
      </c>
      <c r="D26" s="43">
        <v>0.42535105220326991</v>
      </c>
    </row>
    <row r="27" spans="1:4" x14ac:dyDescent="0.25">
      <c r="A27" s="37"/>
      <c r="B27" s="4"/>
      <c r="C27" s="4"/>
      <c r="D27" s="43"/>
    </row>
    <row r="28" spans="1:4" x14ac:dyDescent="0.25">
      <c r="A28" s="37" t="s">
        <v>18</v>
      </c>
      <c r="B28" s="4" t="s">
        <v>20</v>
      </c>
      <c r="C28" s="34">
        <v>90527133.333333328</v>
      </c>
      <c r="D28" s="43">
        <v>1</v>
      </c>
    </row>
    <row r="29" spans="1:4" x14ac:dyDescent="0.25">
      <c r="A29" s="37" t="s">
        <v>19</v>
      </c>
      <c r="B29" s="4" t="s">
        <v>20</v>
      </c>
      <c r="C29" s="34">
        <v>70129033.333333328</v>
      </c>
      <c r="D29" s="43">
        <v>0.77467418608196292</v>
      </c>
    </row>
    <row r="30" spans="1:4" x14ac:dyDescent="0.25">
      <c r="A30" s="37"/>
      <c r="B30" s="4"/>
      <c r="C30" s="4"/>
      <c r="D30" s="43"/>
    </row>
    <row r="31" spans="1:4" x14ac:dyDescent="0.25">
      <c r="A31" s="37" t="s">
        <v>18</v>
      </c>
      <c r="B31" s="4" t="s">
        <v>21</v>
      </c>
      <c r="C31" s="34">
        <v>68916466.666666672</v>
      </c>
      <c r="D31" s="43">
        <v>1</v>
      </c>
    </row>
    <row r="32" spans="1:4" ht="15.75" thickBot="1" x14ac:dyDescent="0.3">
      <c r="A32" s="38" t="s">
        <v>19</v>
      </c>
      <c r="B32" s="19" t="s">
        <v>21</v>
      </c>
      <c r="C32" s="41">
        <v>65960500</v>
      </c>
      <c r="D32" s="44">
        <v>0.95710797709691053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39" sqref="G39"/>
    </sheetView>
  </sheetViews>
  <sheetFormatPr defaultRowHeight="15" x14ac:dyDescent="0.25"/>
  <cols>
    <col min="1" max="1" width="18.140625" bestFit="1" customWidth="1"/>
  </cols>
  <sheetData>
    <row r="1" spans="1:13" ht="15.75" thickBot="1" x14ac:dyDescent="0.3">
      <c r="B1" s="58" t="s">
        <v>28</v>
      </c>
      <c r="I1" s="4"/>
      <c r="J1" s="4"/>
      <c r="K1" s="4"/>
      <c r="L1" s="4"/>
      <c r="M1" s="4"/>
    </row>
    <row r="2" spans="1:13" x14ac:dyDescent="0.25">
      <c r="B2" s="49" t="s">
        <v>0</v>
      </c>
      <c r="C2" s="10" t="s">
        <v>7</v>
      </c>
      <c r="D2" s="10" t="s">
        <v>8</v>
      </c>
      <c r="E2" s="68" t="s">
        <v>13</v>
      </c>
      <c r="F2" s="57" t="s">
        <v>26</v>
      </c>
      <c r="I2" s="4"/>
      <c r="J2" s="4"/>
      <c r="K2" s="4"/>
      <c r="L2" s="4"/>
      <c r="M2" s="4"/>
    </row>
    <row r="3" spans="1:13" x14ac:dyDescent="0.25">
      <c r="A3" s="59" t="s">
        <v>31</v>
      </c>
      <c r="B3" s="50">
        <v>1</v>
      </c>
      <c r="C3" s="51">
        <v>1</v>
      </c>
      <c r="D3" s="51">
        <v>1</v>
      </c>
      <c r="E3" s="69">
        <f>AVERAGE(B3:D3)</f>
        <v>1</v>
      </c>
      <c r="F3" s="5">
        <f>(_xlfn.STDEV.P(B3:D3)/(SQRT(COUNT(B3:D3))))</f>
        <v>0</v>
      </c>
      <c r="H3" s="51"/>
      <c r="I3" s="51"/>
      <c r="J3" s="51"/>
      <c r="K3" s="4"/>
      <c r="L3" s="4"/>
      <c r="M3" s="4"/>
    </row>
    <row r="4" spans="1:13" ht="15.75" thickBot="1" x14ac:dyDescent="0.3">
      <c r="A4" s="59" t="s">
        <v>32</v>
      </c>
      <c r="B4" s="52">
        <v>0.85486099999999998</v>
      </c>
      <c r="C4" s="53">
        <v>0.96048299999999998</v>
      </c>
      <c r="D4" s="53">
        <v>0.98846100000000003</v>
      </c>
      <c r="E4" s="44">
        <f>AVERAGE(B4:D4)</f>
        <v>0.93460166666666666</v>
      </c>
      <c r="F4" s="8">
        <f t="shared" ref="F4" si="0">(_xlfn.STDEV.P(B4:D4)/(SQRT(COUNT(B4:D4))))</f>
        <v>3.3215199202685432E-2</v>
      </c>
      <c r="H4" s="4"/>
      <c r="I4" s="4"/>
      <c r="J4" s="4"/>
      <c r="K4" s="4"/>
      <c r="L4" s="4"/>
      <c r="M4" s="4"/>
    </row>
    <row r="5" spans="1:13" x14ac:dyDescent="0.25">
      <c r="H5" s="4"/>
      <c r="I5" s="4"/>
      <c r="J5" s="4"/>
      <c r="K5" s="4"/>
      <c r="L5" s="4"/>
      <c r="M5" s="4"/>
    </row>
    <row r="6" spans="1:13" ht="15.75" thickBot="1" x14ac:dyDescent="0.3">
      <c r="B6" s="58" t="s">
        <v>29</v>
      </c>
      <c r="I6" s="4"/>
      <c r="J6" s="4"/>
      <c r="K6" s="4"/>
      <c r="L6" s="4"/>
      <c r="M6" s="4"/>
    </row>
    <row r="7" spans="1:13" x14ac:dyDescent="0.25">
      <c r="B7" s="49" t="s">
        <v>0</v>
      </c>
      <c r="C7" s="10" t="s">
        <v>7</v>
      </c>
      <c r="D7" s="10" t="s">
        <v>8</v>
      </c>
      <c r="E7" s="68" t="s">
        <v>13</v>
      </c>
      <c r="F7" s="57" t="s">
        <v>26</v>
      </c>
      <c r="I7" s="4"/>
      <c r="J7" s="4"/>
      <c r="K7" s="4"/>
      <c r="L7" s="4"/>
      <c r="M7" s="4"/>
    </row>
    <row r="8" spans="1:13" x14ac:dyDescent="0.25">
      <c r="A8" s="59" t="s">
        <v>31</v>
      </c>
      <c r="B8" s="50">
        <v>0.31714700000000001</v>
      </c>
      <c r="C8" s="51">
        <v>0.33491399999999999</v>
      </c>
      <c r="D8" s="51">
        <v>0.29863200000000001</v>
      </c>
      <c r="E8" s="69">
        <f>AVERAGE(B8:D8)</f>
        <v>0.31689766666666669</v>
      </c>
      <c r="F8" s="5">
        <f>(_xlfn.STDEV.P(B8:D8)/(SQRT(COUNT(B8:D8))))</f>
        <v>8.5523551835260635E-3</v>
      </c>
      <c r="I8" s="4"/>
      <c r="J8" s="4"/>
      <c r="K8" s="4"/>
      <c r="L8" s="4"/>
      <c r="M8" s="4"/>
    </row>
    <row r="9" spans="1:13" ht="15.75" thickBot="1" x14ac:dyDescent="0.3">
      <c r="A9" s="59" t="s">
        <v>32</v>
      </c>
      <c r="B9" s="52">
        <v>0.28305000000000002</v>
      </c>
      <c r="C9" s="53">
        <v>0.31283899999999998</v>
      </c>
      <c r="D9" s="53">
        <v>0.25814100000000001</v>
      </c>
      <c r="E9" s="44">
        <f>AVERAGE(B9:D9)</f>
        <v>0.28467666666666669</v>
      </c>
      <c r="F9" s="8">
        <f t="shared" ref="F8:F9" si="1">(_xlfn.STDEV.P(B9:D9)/(SQRT(COUNT(B9:D9))))</f>
        <v>1.2909534240099295E-2</v>
      </c>
    </row>
    <row r="12" spans="1:13" x14ac:dyDescent="0.25">
      <c r="D12" s="4"/>
      <c r="E12" s="4"/>
      <c r="F12" s="4"/>
      <c r="G12" s="4"/>
    </row>
    <row r="13" spans="1:13" x14ac:dyDescent="0.25">
      <c r="C13" s="4"/>
      <c r="D13" s="4"/>
      <c r="E13" s="4"/>
      <c r="F13" s="4"/>
      <c r="G13" s="4"/>
    </row>
    <row r="14" spans="1:13" x14ac:dyDescent="0.25">
      <c r="D14" s="4"/>
      <c r="E14" s="4"/>
      <c r="F14" s="4"/>
      <c r="G14" s="4"/>
    </row>
    <row r="15" spans="1:13" x14ac:dyDescent="0.25">
      <c r="D15" s="4"/>
      <c r="E15" s="4"/>
      <c r="F15" s="4"/>
      <c r="G15" s="4"/>
    </row>
    <row r="16" spans="1:13" x14ac:dyDescent="0.25">
      <c r="D16" s="4"/>
      <c r="E16" s="4"/>
      <c r="F16" s="4"/>
      <c r="G16" s="4"/>
      <c r="H16" s="4"/>
    </row>
    <row r="17" spans="4:7" x14ac:dyDescent="0.25">
      <c r="D17" s="4"/>
      <c r="E17" s="4"/>
      <c r="F17" s="4"/>
      <c r="G17" s="4"/>
    </row>
    <row r="18" spans="4:7" x14ac:dyDescent="0.25">
      <c r="D18" s="4"/>
      <c r="E18" s="4"/>
      <c r="F18" s="4"/>
      <c r="G18" s="4"/>
    </row>
    <row r="19" spans="4:7" x14ac:dyDescent="0.25">
      <c r="D19" s="4"/>
      <c r="E19" s="4"/>
      <c r="F19" s="4"/>
      <c r="G19" s="4"/>
    </row>
    <row r="20" spans="4:7" x14ac:dyDescent="0.25">
      <c r="D20" s="4"/>
      <c r="E20" s="4"/>
      <c r="F20" s="4"/>
      <c r="G20" s="4"/>
    </row>
    <row r="21" spans="4:7" x14ac:dyDescent="0.25">
      <c r="D21" s="4"/>
      <c r="E21" s="4"/>
      <c r="F21" s="4"/>
      <c r="G21" s="4"/>
    </row>
    <row r="22" spans="4:7" x14ac:dyDescent="0.25">
      <c r="D22" s="4"/>
      <c r="E22" s="4"/>
      <c r="F22" s="4"/>
      <c r="G22" s="4"/>
    </row>
    <row r="23" spans="4:7" x14ac:dyDescent="0.25">
      <c r="D23" s="4"/>
      <c r="E23" s="4"/>
      <c r="F23" s="4"/>
      <c r="G23" s="4"/>
    </row>
    <row r="24" spans="4:7" x14ac:dyDescent="0.25">
      <c r="D24" s="4"/>
      <c r="E24" s="4"/>
      <c r="F24" s="4"/>
      <c r="G24" s="4"/>
    </row>
    <row r="25" spans="4:7" x14ac:dyDescent="0.25">
      <c r="D25" s="4"/>
      <c r="E25" s="4"/>
      <c r="F25" s="4"/>
      <c r="G25" s="4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"/>
  <sheetViews>
    <sheetView workbookViewId="0">
      <selection activeCell="B1" sqref="B1"/>
    </sheetView>
  </sheetViews>
  <sheetFormatPr defaultRowHeight="15" x14ac:dyDescent="0.25"/>
  <cols>
    <col min="13" max="13" width="24.85546875" bestFit="1" customWidth="1"/>
  </cols>
  <sheetData>
    <row r="1" spans="2:23" ht="15.75" thickBot="1" x14ac:dyDescent="0.3">
      <c r="B1" t="s">
        <v>36</v>
      </c>
      <c r="P1" s="4"/>
      <c r="Q1" s="4"/>
      <c r="R1" s="4"/>
      <c r="S1" s="4"/>
      <c r="T1" s="4"/>
      <c r="U1" s="4"/>
      <c r="V1" s="4"/>
      <c r="W1" s="4"/>
    </row>
    <row r="2" spans="2:23" x14ac:dyDescent="0.25">
      <c r="B2" s="2"/>
      <c r="C2" s="56" t="s">
        <v>0</v>
      </c>
      <c r="D2" s="56" t="s">
        <v>7</v>
      </c>
      <c r="E2" s="56" t="s">
        <v>8</v>
      </c>
      <c r="F2" s="68" t="s">
        <v>13</v>
      </c>
      <c r="G2" s="56" t="s">
        <v>26</v>
      </c>
      <c r="H2" s="55" t="s">
        <v>35</v>
      </c>
      <c r="P2" s="4"/>
      <c r="Q2" s="4"/>
      <c r="R2" s="4"/>
      <c r="S2" s="4"/>
      <c r="T2" s="4"/>
      <c r="U2" s="4"/>
      <c r="V2" s="4"/>
      <c r="W2" s="4"/>
    </row>
    <row r="3" spans="2:23" x14ac:dyDescent="0.25">
      <c r="B3" s="61" t="s">
        <v>33</v>
      </c>
      <c r="C3" s="63">
        <v>1</v>
      </c>
      <c r="D3" s="63">
        <v>1</v>
      </c>
      <c r="E3" s="63">
        <v>1</v>
      </c>
      <c r="F3" s="43">
        <f>AVERAGE(C3:E3)</f>
        <v>1</v>
      </c>
      <c r="G3" s="4">
        <f>(_xlfn.STDEV.P(C3:E3)/SQRT(COUNT(C3:E3)))</f>
        <v>0</v>
      </c>
      <c r="H3" s="5"/>
      <c r="P3" s="4"/>
      <c r="Q3" s="4"/>
      <c r="R3" s="4"/>
      <c r="S3" s="4"/>
      <c r="T3" s="4"/>
      <c r="U3" s="4"/>
      <c r="V3" s="4"/>
      <c r="W3" s="4"/>
    </row>
    <row r="4" spans="2:23" ht="15.75" thickBot="1" x14ac:dyDescent="0.3">
      <c r="B4" s="62" t="s">
        <v>34</v>
      </c>
      <c r="C4" s="64">
        <v>0.30664400000000003</v>
      </c>
      <c r="D4" s="64">
        <v>0.35652499999999998</v>
      </c>
      <c r="E4" s="64">
        <v>0.26788600000000001</v>
      </c>
      <c r="F4" s="44">
        <f>AVERAGE(C4:E4)</f>
        <v>0.31035166666666664</v>
      </c>
      <c r="G4" s="7">
        <f>(_xlfn.STDEV.P(C4:E4)/SQRT(COUNT(C4:E4)))</f>
        <v>2.0947172571513083E-2</v>
      </c>
      <c r="H4" s="8">
        <f>TTEST(C4:E4,C3:E3,2,3)</f>
        <v>1.3809766869199761E-3</v>
      </c>
      <c r="P4" s="4"/>
      <c r="Q4" s="4"/>
      <c r="R4" s="4"/>
      <c r="S4" s="4"/>
      <c r="T4" s="65"/>
      <c r="U4" s="4"/>
      <c r="V4" s="4"/>
      <c r="W4" s="4"/>
    </row>
    <row r="5" spans="2:23" x14ac:dyDescent="0.25">
      <c r="P5" s="4"/>
      <c r="Q5" s="4"/>
      <c r="R5" s="4"/>
      <c r="S5" s="4"/>
      <c r="T5" s="4"/>
      <c r="U5" s="4"/>
      <c r="V5" s="4"/>
      <c r="W5" s="4"/>
    </row>
    <row r="6" spans="2:23" x14ac:dyDescent="0.25">
      <c r="B6" s="4"/>
      <c r="C6" s="4"/>
      <c r="D6" s="4"/>
      <c r="E6" s="4"/>
      <c r="F6" s="4"/>
      <c r="G6" s="4"/>
      <c r="H6" s="4"/>
      <c r="I6" s="4"/>
      <c r="P6" s="4"/>
      <c r="Q6" s="4"/>
      <c r="R6" s="4"/>
      <c r="S6" s="54"/>
      <c r="T6" s="34"/>
      <c r="U6" s="4"/>
      <c r="V6" s="4"/>
      <c r="W6" s="4"/>
    </row>
    <row r="7" spans="2:23" x14ac:dyDescent="0.25">
      <c r="B7" t="s">
        <v>37</v>
      </c>
      <c r="I7" s="4"/>
      <c r="P7" s="4"/>
      <c r="Q7" s="4"/>
      <c r="R7" s="4"/>
      <c r="S7" s="4"/>
      <c r="T7" s="4"/>
      <c r="U7" s="4"/>
      <c r="V7" s="4"/>
      <c r="W7" s="4"/>
    </row>
    <row r="8" spans="2:23" x14ac:dyDescent="0.25">
      <c r="B8" t="s">
        <v>0</v>
      </c>
      <c r="C8" t="s">
        <v>33</v>
      </c>
      <c r="D8" t="s">
        <v>34</v>
      </c>
      <c r="E8" t="s">
        <v>3</v>
      </c>
      <c r="F8" t="s">
        <v>4</v>
      </c>
      <c r="I8" s="4"/>
      <c r="P8" s="4"/>
      <c r="Q8" s="4"/>
      <c r="R8" s="4"/>
      <c r="S8" s="54"/>
      <c r="T8" s="65"/>
      <c r="U8" s="4"/>
      <c r="V8" s="4"/>
      <c r="W8" s="4"/>
    </row>
    <row r="9" spans="2:23" x14ac:dyDescent="0.25">
      <c r="B9" t="s">
        <v>5</v>
      </c>
      <c r="C9">
        <v>114000</v>
      </c>
      <c r="D9">
        <v>99600</v>
      </c>
      <c r="E9">
        <v>0.87368421052631584</v>
      </c>
      <c r="F9">
        <v>1</v>
      </c>
      <c r="I9" s="4"/>
      <c r="P9" s="4"/>
      <c r="Q9" s="4"/>
      <c r="R9" s="4"/>
      <c r="S9" s="4"/>
      <c r="T9" s="4"/>
      <c r="U9" s="4"/>
      <c r="V9" s="4"/>
      <c r="W9" s="4"/>
    </row>
    <row r="10" spans="2:23" x14ac:dyDescent="0.25">
      <c r="B10" t="s">
        <v>6</v>
      </c>
      <c r="C10">
        <v>13400</v>
      </c>
      <c r="D10">
        <v>3590</v>
      </c>
      <c r="E10">
        <v>0.26791044776119405</v>
      </c>
      <c r="F10">
        <v>0.30664448840136665</v>
      </c>
      <c r="I10" s="4"/>
      <c r="P10" s="4"/>
      <c r="Q10" s="4"/>
      <c r="R10" s="4"/>
      <c r="S10" s="4"/>
      <c r="T10" s="34"/>
      <c r="U10" s="4"/>
      <c r="V10" s="4"/>
      <c r="W10" s="4"/>
    </row>
    <row r="11" spans="2:23" x14ac:dyDescent="0.25">
      <c r="B11" t="s">
        <v>7</v>
      </c>
      <c r="C11" t="s">
        <v>33</v>
      </c>
      <c r="D11" t="s">
        <v>34</v>
      </c>
      <c r="E11" t="s">
        <v>3</v>
      </c>
      <c r="F11" t="s">
        <v>4</v>
      </c>
      <c r="I11" s="4"/>
      <c r="P11" s="4"/>
      <c r="Q11" s="4"/>
      <c r="R11" s="4"/>
      <c r="S11" s="4"/>
      <c r="T11" s="4"/>
      <c r="U11" s="4"/>
      <c r="V11" s="4"/>
      <c r="W11" s="4"/>
    </row>
    <row r="12" spans="2:23" x14ac:dyDescent="0.25">
      <c r="B12" t="s">
        <v>5</v>
      </c>
      <c r="C12">
        <v>88100</v>
      </c>
      <c r="D12">
        <v>62800</v>
      </c>
      <c r="E12">
        <v>0.71282633371169124</v>
      </c>
      <c r="F12">
        <v>1</v>
      </c>
      <c r="I12" s="4"/>
      <c r="P12" s="4"/>
      <c r="Q12" s="4"/>
      <c r="R12" s="4"/>
      <c r="S12" s="4"/>
      <c r="T12" s="65"/>
      <c r="U12" s="4"/>
      <c r="V12" s="4"/>
      <c r="W12" s="4"/>
    </row>
    <row r="13" spans="2:23" x14ac:dyDescent="0.25">
      <c r="B13" t="s">
        <v>6</v>
      </c>
      <c r="C13">
        <v>15700</v>
      </c>
      <c r="D13">
        <v>3990</v>
      </c>
      <c r="E13">
        <v>0.25414012738853503</v>
      </c>
      <c r="F13">
        <v>0.35652460546066778</v>
      </c>
      <c r="I13" s="4"/>
      <c r="P13" s="4"/>
      <c r="Q13" s="4"/>
      <c r="R13" s="4"/>
      <c r="S13" s="4"/>
      <c r="T13" s="4"/>
      <c r="U13" s="4"/>
      <c r="V13" s="4"/>
      <c r="W13" s="4"/>
    </row>
    <row r="14" spans="2:23" x14ac:dyDescent="0.25">
      <c r="B14" t="s">
        <v>8</v>
      </c>
      <c r="C14" t="s">
        <v>33</v>
      </c>
      <c r="D14" t="s">
        <v>34</v>
      </c>
      <c r="E14" t="s">
        <v>3</v>
      </c>
      <c r="F14" t="s">
        <v>4</v>
      </c>
      <c r="I14" s="4"/>
      <c r="P14" s="4"/>
      <c r="Q14" s="4"/>
      <c r="R14" s="4"/>
      <c r="S14" s="4"/>
      <c r="T14" s="4"/>
      <c r="U14" s="4"/>
      <c r="V14" s="4"/>
      <c r="W14" s="4"/>
    </row>
    <row r="15" spans="2:23" x14ac:dyDescent="0.25">
      <c r="B15" t="s">
        <v>5</v>
      </c>
      <c r="C15">
        <v>141000</v>
      </c>
      <c r="D15">
        <v>116000</v>
      </c>
      <c r="E15">
        <v>0.82269503546099287</v>
      </c>
      <c r="F15">
        <v>1</v>
      </c>
      <c r="I15" s="4"/>
      <c r="P15" s="4"/>
      <c r="Q15" s="4"/>
      <c r="R15" s="4"/>
      <c r="S15" s="4"/>
      <c r="T15" s="4"/>
      <c r="U15" s="4"/>
      <c r="V15" s="4"/>
      <c r="W15" s="4"/>
    </row>
    <row r="16" spans="2:23" x14ac:dyDescent="0.25">
      <c r="B16" t="s">
        <v>6</v>
      </c>
      <c r="C16">
        <v>103000</v>
      </c>
      <c r="D16">
        <v>22700</v>
      </c>
      <c r="E16">
        <v>0.2203883495145631</v>
      </c>
      <c r="F16">
        <v>0.267885838634081</v>
      </c>
      <c r="I16" s="4"/>
    </row>
    <row r="18" spans="9:13" x14ac:dyDescent="0.25">
      <c r="I18" s="4"/>
      <c r="J18" s="4"/>
      <c r="K18" s="4"/>
      <c r="L18" s="4"/>
      <c r="M18" s="4"/>
    </row>
    <row r="19" spans="9:13" x14ac:dyDescent="0.25">
      <c r="I19" s="4"/>
      <c r="J19" s="4"/>
      <c r="K19" s="4"/>
      <c r="L19" s="4"/>
      <c r="M19" s="66"/>
    </row>
    <row r="20" spans="9:13" x14ac:dyDescent="0.25">
      <c r="I20" s="4"/>
      <c r="J20" s="4"/>
      <c r="K20" s="4"/>
      <c r="L20" s="4"/>
      <c r="M2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F5" sqref="F5"/>
    </sheetView>
  </sheetViews>
  <sheetFormatPr defaultRowHeight="15" x14ac:dyDescent="0.25"/>
  <sheetData>
    <row r="1" spans="1:13" x14ac:dyDescent="0.25">
      <c r="A1" t="s">
        <v>39</v>
      </c>
    </row>
    <row r="3" spans="1:13" ht="15.75" thickBot="1" x14ac:dyDescent="0.3">
      <c r="C3" t="s">
        <v>33</v>
      </c>
      <c r="J3" t="s">
        <v>34</v>
      </c>
    </row>
    <row r="4" spans="1:13" x14ac:dyDescent="0.25">
      <c r="A4" t="s">
        <v>38</v>
      </c>
      <c r="B4" t="s">
        <v>0</v>
      </c>
      <c r="C4" t="s">
        <v>7</v>
      </c>
      <c r="D4" t="s">
        <v>8</v>
      </c>
      <c r="E4" s="42" t="s">
        <v>13</v>
      </c>
      <c r="F4" t="s">
        <v>26</v>
      </c>
      <c r="H4" t="s">
        <v>38</v>
      </c>
      <c r="I4" t="s">
        <v>0</v>
      </c>
      <c r="J4" t="s">
        <v>7</v>
      </c>
      <c r="K4" t="s">
        <v>8</v>
      </c>
      <c r="L4" s="42" t="s">
        <v>13</v>
      </c>
      <c r="M4" t="s">
        <v>26</v>
      </c>
    </row>
    <row r="5" spans="1:13" x14ac:dyDescent="0.25">
      <c r="A5" s="60">
        <v>0</v>
      </c>
      <c r="B5" s="60">
        <v>1</v>
      </c>
      <c r="C5" s="60">
        <v>1</v>
      </c>
      <c r="D5" s="60">
        <v>1</v>
      </c>
      <c r="E5" s="43">
        <f>AVERAGE(B5:D5)</f>
        <v>1</v>
      </c>
      <c r="F5">
        <f>(_xlfn.STDEV.P(B5:D5)/SQRT(COUNT(B5:D5)))</f>
        <v>0</v>
      </c>
      <c r="H5" s="60">
        <v>0</v>
      </c>
      <c r="I5" s="60">
        <v>4.780519</v>
      </c>
      <c r="J5" s="60">
        <v>0.969939</v>
      </c>
      <c r="K5" s="60">
        <v>0.92396</v>
      </c>
      <c r="L5" s="43">
        <f>AVERAGE(I5:K5)</f>
        <v>2.2248060000000001</v>
      </c>
      <c r="M5">
        <f>(_xlfn.STDEV.P(I5:K5)/SQRT(COUNT(I5:K5)))</f>
        <v>1.043421745017272</v>
      </c>
    </row>
    <row r="6" spans="1:13" x14ac:dyDescent="0.25">
      <c r="A6" s="60">
        <v>4</v>
      </c>
      <c r="B6" s="60">
        <v>2.8895940000000002</v>
      </c>
      <c r="C6" s="60">
        <v>1.220799</v>
      </c>
      <c r="D6" s="60">
        <v>0.73903300000000005</v>
      </c>
      <c r="E6" s="43">
        <f t="shared" ref="E6:E9" si="0">AVERAGE(B6:D6)</f>
        <v>1.6164753333333335</v>
      </c>
      <c r="F6">
        <f t="shared" ref="F6:F9" si="1">(_xlfn.STDEV.P(B6:D6)/SQRT(COUNT(B6:D6)))</f>
        <v>0.53200834877541225</v>
      </c>
      <c r="H6" s="60">
        <v>4</v>
      </c>
      <c r="I6" s="60">
        <v>7.2711040000000002</v>
      </c>
      <c r="J6" s="60">
        <v>1.5022819999999999</v>
      </c>
      <c r="K6" s="60">
        <v>0.42620000000000002</v>
      </c>
      <c r="L6" s="43">
        <f t="shared" ref="L6:L9" si="2">AVERAGE(I6:K6)</f>
        <v>3.0665286666666667</v>
      </c>
      <c r="M6">
        <f t="shared" ref="M6:M9" si="3">(_xlfn.STDEV.P(I6:K6)/SQRT(COUNT(I6:K6)))</f>
        <v>1.7351483073301024</v>
      </c>
    </row>
    <row r="7" spans="1:13" x14ac:dyDescent="0.25">
      <c r="A7" s="60">
        <v>8</v>
      </c>
      <c r="B7" s="60">
        <v>4.4962299999999997</v>
      </c>
      <c r="C7" s="60">
        <v>1.8080940000000001</v>
      </c>
      <c r="D7" s="60">
        <v>1.9484969999999999</v>
      </c>
      <c r="E7" s="43">
        <f t="shared" si="0"/>
        <v>2.7509403333333329</v>
      </c>
      <c r="F7">
        <f t="shared" si="1"/>
        <v>0.71327963443243936</v>
      </c>
      <c r="H7" s="60">
        <v>8</v>
      </c>
      <c r="I7" s="60">
        <v>11.25939</v>
      </c>
      <c r="J7" s="60">
        <v>0.99356699999999998</v>
      </c>
      <c r="K7" s="60">
        <v>2.0887410000000002</v>
      </c>
      <c r="L7" s="43">
        <f t="shared" si="2"/>
        <v>4.7805660000000003</v>
      </c>
      <c r="M7">
        <f t="shared" si="3"/>
        <v>2.6575352758106519</v>
      </c>
    </row>
    <row r="8" spans="1:13" x14ac:dyDescent="0.25">
      <c r="A8" s="60">
        <v>16</v>
      </c>
      <c r="B8" s="60">
        <v>461.37869999999998</v>
      </c>
      <c r="C8" s="60">
        <v>253.84379999999999</v>
      </c>
      <c r="D8" s="60">
        <v>46.186579999999999</v>
      </c>
      <c r="E8" s="43">
        <f t="shared" si="0"/>
        <v>253.80302666666668</v>
      </c>
      <c r="F8">
        <f t="shared" si="1"/>
        <v>97.86172259806419</v>
      </c>
      <c r="H8" s="60">
        <v>16</v>
      </c>
      <c r="I8" s="60">
        <v>658.69420000000002</v>
      </c>
      <c r="J8" s="60">
        <v>163.8022</v>
      </c>
      <c r="K8" s="60">
        <v>15.94478</v>
      </c>
      <c r="L8" s="43">
        <f t="shared" si="2"/>
        <v>279.48039333333332</v>
      </c>
      <c r="M8">
        <f t="shared" si="3"/>
        <v>158.6875249155691</v>
      </c>
    </row>
    <row r="9" spans="1:13" ht="15.75" thickBot="1" x14ac:dyDescent="0.3">
      <c r="A9" s="60">
        <v>24</v>
      </c>
      <c r="B9" s="60">
        <v>5821.8090000000002</v>
      </c>
      <c r="C9" s="60">
        <v>1022.446</v>
      </c>
      <c r="D9" s="60">
        <v>6140.6716999999999</v>
      </c>
      <c r="E9" s="44">
        <f t="shared" si="0"/>
        <v>4328.3089</v>
      </c>
      <c r="F9">
        <f t="shared" si="1"/>
        <v>1351.7039033555743</v>
      </c>
      <c r="H9" s="60">
        <v>24</v>
      </c>
      <c r="I9" s="60">
        <v>6723.8429999999998</v>
      </c>
      <c r="J9" s="60">
        <v>619.67600000000004</v>
      </c>
      <c r="K9" s="60">
        <v>2760.6576</v>
      </c>
      <c r="L9" s="44">
        <f t="shared" si="2"/>
        <v>3368.0588666666667</v>
      </c>
      <c r="M9">
        <f t="shared" si="3"/>
        <v>1459.9783799794552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F5" sqref="F5"/>
    </sheetView>
  </sheetViews>
  <sheetFormatPr defaultRowHeight="15" x14ac:dyDescent="0.25"/>
  <sheetData>
    <row r="1" spans="1:9" x14ac:dyDescent="0.25">
      <c r="A1" t="s">
        <v>40</v>
      </c>
    </row>
    <row r="3" spans="1:9" ht="15.75" thickBot="1" x14ac:dyDescent="0.3">
      <c r="A3" t="s">
        <v>41</v>
      </c>
    </row>
    <row r="4" spans="1:9" x14ac:dyDescent="0.25">
      <c r="B4" t="s">
        <v>0</v>
      </c>
      <c r="C4" t="s">
        <v>7</v>
      </c>
      <c r="D4" t="s">
        <v>8</v>
      </c>
      <c r="E4" s="67" t="s">
        <v>13</v>
      </c>
      <c r="F4" t="s">
        <v>26</v>
      </c>
      <c r="G4" t="s">
        <v>35</v>
      </c>
    </row>
    <row r="5" spans="1:9" x14ac:dyDescent="0.25">
      <c r="A5" t="s">
        <v>33</v>
      </c>
      <c r="B5" s="60">
        <v>300000</v>
      </c>
      <c r="C5" s="60">
        <v>700000</v>
      </c>
      <c r="D5" s="60">
        <v>350000</v>
      </c>
      <c r="E5" s="43">
        <f>AVERAGE(B5:D5)</f>
        <v>450000</v>
      </c>
      <c r="F5">
        <f>(_xlfn.STDEV.P(B5:D5)/SQRT(COUNT(B5:D5)))</f>
        <v>102740.23338281628</v>
      </c>
    </row>
    <row r="6" spans="1:9" ht="15.75" thickBot="1" x14ac:dyDescent="0.3">
      <c r="A6" t="s">
        <v>34</v>
      </c>
      <c r="B6" s="60">
        <v>9500</v>
      </c>
      <c r="C6" s="60">
        <v>100000</v>
      </c>
      <c r="D6" s="60">
        <v>70000</v>
      </c>
      <c r="E6" s="44">
        <f>AVERAGE(B6:D6)</f>
        <v>59833.333333333336</v>
      </c>
      <c r="F6">
        <f>(_xlfn.STDEV.P(B6:D6)/SQRT(COUNT(B6:D6)))</f>
        <v>21731.100771492012</v>
      </c>
      <c r="G6">
        <f>TTEST(B5:D5,B6:D6,2,2)</f>
        <v>3.8643364671539171E-2</v>
      </c>
    </row>
    <row r="13" spans="1:9" x14ac:dyDescent="0.25">
      <c r="H13" s="71"/>
      <c r="I13" s="60"/>
    </row>
    <row r="14" spans="1:9" x14ac:dyDescent="0.25">
      <c r="H14" s="71"/>
      <c r="I14" s="60"/>
    </row>
    <row r="15" spans="1:9" x14ac:dyDescent="0.25">
      <c r="H15" s="71"/>
      <c r="I15" s="60"/>
    </row>
    <row r="16" spans="1:9" x14ac:dyDescent="0.25">
      <c r="H16" s="71"/>
      <c r="I16" s="60"/>
    </row>
    <row r="17" spans="8:9" x14ac:dyDescent="0.25">
      <c r="H17" s="71"/>
      <c r="I17" s="60"/>
    </row>
    <row r="18" spans="8:9" x14ac:dyDescent="0.25">
      <c r="H18" s="71"/>
      <c r="I18" s="6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I19" sqref="I19"/>
    </sheetView>
  </sheetViews>
  <sheetFormatPr defaultRowHeight="15" x14ac:dyDescent="0.25"/>
  <sheetData>
    <row r="1" spans="1:10" x14ac:dyDescent="0.25">
      <c r="A1" t="s">
        <v>48</v>
      </c>
    </row>
    <row r="3" spans="1:10" ht="15.75" thickBot="1" x14ac:dyDescent="0.3">
      <c r="B3" s="72"/>
      <c r="C3" s="72"/>
      <c r="D3" s="72"/>
      <c r="E3" s="72"/>
      <c r="F3" s="72"/>
      <c r="G3" s="72"/>
    </row>
    <row r="4" spans="1:10" x14ac:dyDescent="0.25">
      <c r="B4" t="s">
        <v>0</v>
      </c>
      <c r="C4" t="s">
        <v>7</v>
      </c>
      <c r="D4" t="s">
        <v>8</v>
      </c>
      <c r="E4" s="77" t="s">
        <v>13</v>
      </c>
      <c r="F4" s="60" t="s">
        <v>26</v>
      </c>
      <c r="G4" s="60"/>
    </row>
    <row r="5" spans="1:10" x14ac:dyDescent="0.25">
      <c r="A5" s="72" t="s">
        <v>42</v>
      </c>
      <c r="B5" s="60">
        <v>1200000</v>
      </c>
      <c r="C5" s="60">
        <v>140000</v>
      </c>
      <c r="D5" s="60">
        <v>900000</v>
      </c>
      <c r="E5" s="73">
        <f>AVERAGE(B5:D5)</f>
        <v>746666.66666666663</v>
      </c>
      <c r="F5" s="60">
        <f>(_xlfn.STDEV.P(B5:D5)/SQRT(COUNT(B5:D5)))</f>
        <v>257566.96360508027</v>
      </c>
      <c r="G5" s="60"/>
    </row>
    <row r="6" spans="1:10" x14ac:dyDescent="0.25">
      <c r="A6" s="72" t="s">
        <v>43</v>
      </c>
      <c r="B6" s="60">
        <v>100000</v>
      </c>
      <c r="C6" s="60">
        <v>50000</v>
      </c>
      <c r="D6" s="60">
        <v>80000</v>
      </c>
      <c r="E6" s="73">
        <f t="shared" ref="E6:E10" si="0">AVERAGE(B6:D6)</f>
        <v>76666.666666666672</v>
      </c>
      <c r="F6" s="60">
        <f t="shared" ref="F6:F10" si="1">(_xlfn.STDEV.P(B6:D6)/SQRT(COUNT(B6:D6)))</f>
        <v>11863.420280034792</v>
      </c>
      <c r="G6" s="60"/>
    </row>
    <row r="7" spans="1:10" x14ac:dyDescent="0.25">
      <c r="A7" s="72" t="s">
        <v>44</v>
      </c>
      <c r="B7" s="60">
        <v>150000</v>
      </c>
      <c r="C7" s="60">
        <v>50000</v>
      </c>
      <c r="D7" s="60">
        <v>190000</v>
      </c>
      <c r="E7" s="73">
        <f t="shared" si="0"/>
        <v>130000</v>
      </c>
      <c r="F7" s="60">
        <f t="shared" si="1"/>
        <v>33993.4634239519</v>
      </c>
      <c r="G7" s="72"/>
      <c r="H7" s="60"/>
      <c r="I7" s="60"/>
      <c r="J7" s="60"/>
    </row>
    <row r="8" spans="1:10" x14ac:dyDescent="0.25">
      <c r="A8" s="72" t="s">
        <v>45</v>
      </c>
      <c r="B8" s="60">
        <v>18000</v>
      </c>
      <c r="C8" s="60">
        <v>17000</v>
      </c>
      <c r="D8" s="60">
        <v>22500</v>
      </c>
      <c r="E8" s="73">
        <f t="shared" si="0"/>
        <v>19166.666666666668</v>
      </c>
      <c r="F8" s="60">
        <f t="shared" si="1"/>
        <v>1381.0892105173393</v>
      </c>
      <c r="J8" s="60"/>
    </row>
    <row r="9" spans="1:10" x14ac:dyDescent="0.25">
      <c r="A9" s="72" t="s">
        <v>46</v>
      </c>
      <c r="B9" s="60">
        <v>270000</v>
      </c>
      <c r="C9" s="60">
        <v>160000</v>
      </c>
      <c r="D9" s="60">
        <v>300000</v>
      </c>
      <c r="E9" s="73">
        <f t="shared" si="0"/>
        <v>243333.33333333334</v>
      </c>
      <c r="F9" s="60">
        <f t="shared" si="1"/>
        <v>34747.76838024865</v>
      </c>
    </row>
    <row r="10" spans="1:10" ht="15.75" thickBot="1" x14ac:dyDescent="0.3">
      <c r="A10" s="72" t="s">
        <v>47</v>
      </c>
      <c r="B10" s="60">
        <v>31000</v>
      </c>
      <c r="C10" s="60">
        <v>40000</v>
      </c>
      <c r="D10" s="60">
        <v>30000</v>
      </c>
      <c r="E10" s="74">
        <f t="shared" si="0"/>
        <v>33666.666666666664</v>
      </c>
      <c r="F10" s="60">
        <f t="shared" si="1"/>
        <v>2596.2936545662051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Figure 1f</vt:lpstr>
      <vt:lpstr>Figure 2a</vt:lpstr>
      <vt:lpstr>Figure 2b</vt:lpstr>
      <vt:lpstr>Figure 2c</vt:lpstr>
      <vt:lpstr>Figure 2d</vt:lpstr>
      <vt:lpstr>Figure 3b</vt:lpstr>
      <vt:lpstr>Figure 3c</vt:lpstr>
      <vt:lpstr>Figure 3d</vt:lpstr>
      <vt:lpstr>Figure 3e</vt:lpstr>
      <vt:lpstr>Figure 3f</vt:lpstr>
      <vt:lpstr>Figure 4a</vt:lpstr>
      <vt:lpstr>Figure 4c</vt:lpstr>
      <vt:lpstr>Figure 4d</vt:lpstr>
      <vt:lpstr>Supp Fig 1b</vt:lpstr>
      <vt:lpstr>Supp Fig 1c</vt:lpstr>
      <vt:lpstr>Supp Fig 2c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Royle</dc:creator>
  <cp:lastModifiedBy>Jamie Royle</cp:lastModifiedBy>
  <dcterms:created xsi:type="dcterms:W3CDTF">2020-02-04T14:05:23Z</dcterms:created>
  <dcterms:modified xsi:type="dcterms:W3CDTF">2020-05-06T14:04:29Z</dcterms:modified>
</cp:coreProperties>
</file>